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485" documentId="8_{6DB562D7-9B8B-401E-B4BA-79C710EBDEFF}" xr6:coauthVersionLast="47" xr6:coauthVersionMax="47" xr10:uidLastSave="{6246CD57-C169-49DC-ADB6-385D67CCC52E}"/>
  <bookViews>
    <workbookView xWindow="-120" yWindow="-120" windowWidth="29040" windowHeight="15720" tabRatio="692" firstSheet="3" activeTab="3" xr2:uid="{00000000-000D-0000-FFFF-FFFF00000000}"/>
  </bookViews>
  <sheets>
    <sheet name="Sheet7" sheetId="30" state="hidden" r:id="rId1"/>
    <sheet name="2019-2020 Tax Worksheet" sheetId="40" state="hidden" r:id="rId2"/>
    <sheet name="Summary" sheetId="41" r:id="rId3"/>
    <sheet name="Income" sheetId="44" r:id="rId4"/>
    <sheet name=" Community Program Expenses" sheetId="37" r:id="rId5"/>
    <sheet name="Family Program Expenses" sheetId="42" r:id="rId6"/>
    <sheet name="Faith Program Expenses" sheetId="43" r:id="rId7"/>
    <sheet name="Life Program Expenses" sheetId="45" r:id="rId8"/>
    <sheet name="Council Opns Expenses" sheetId="46" r:id="rId9"/>
    <sheet name="Off Budget" sheetId="48" r:id="rId10"/>
    <sheet name="Sheet2" sheetId="22" state="hidden" r:id="rId11"/>
    <sheet name="Sheet3" sheetId="24" state="hidden" r:id="rId12"/>
    <sheet name="Sheet4" sheetId="25" state="hidden" r:id="rId13"/>
    <sheet name="Sheet1" sheetId="21" state="hidden" r:id="rId14"/>
    <sheet name="total" sheetId="15" state="hidden" r:id="rId15"/>
    <sheet name="Sheet5" sheetId="26" state="hidden" r:id="rId16"/>
  </sheets>
  <definedNames>
    <definedName name="_xlnm.Print_Area" localSheetId="4">' Community Program Expenses'!$A$1:$L$29</definedName>
    <definedName name="_xlnm.Print_Area" localSheetId="1">'2019-2020 Tax Worksheet'!$B$3:$H$178</definedName>
    <definedName name="_xlnm.Print_Area" localSheetId="8">'Council Opns Expenses'!$A$1:$P$32</definedName>
    <definedName name="_xlnm.Print_Area" localSheetId="6">'Faith Program Expenses'!$A$2:$L$16</definedName>
    <definedName name="_xlnm.Print_Area" localSheetId="5">'Family Program Expenses'!$A$1:$L$21</definedName>
    <definedName name="_xlnm.Print_Area" localSheetId="3">Income!$A$1:$O$38</definedName>
    <definedName name="_xlnm.Print_Area" localSheetId="7">'Life Program Expenses'!$A$2:$L$18</definedName>
    <definedName name="_xlnm.Print_Area" localSheetId="9">'Off Budget'!$A$1:$P$12</definedName>
  </definedNames>
  <calcPr calcId="191029"/>
  <pivotCaches>
    <pivotCache cacheId="0" r:id="rId17"/>
    <pivotCache cacheId="1" r:id="rId18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37" l="1"/>
  <c r="C5" i="46" l="1"/>
  <c r="A2" i="46"/>
  <c r="A1" i="45"/>
  <c r="A1" i="43"/>
  <c r="A2" i="42"/>
  <c r="A2" i="37"/>
  <c r="K15" i="45" l="1"/>
  <c r="H15" i="45"/>
  <c r="I15" i="45"/>
  <c r="J15" i="45"/>
  <c r="G15" i="45" l="1"/>
  <c r="D32" i="44" l="1"/>
  <c r="I29" i="44" l="1"/>
  <c r="M9" i="48" l="1"/>
  <c r="F9" i="48"/>
  <c r="F8" i="48"/>
  <c r="E9" i="48" s="1"/>
  <c r="M7" i="48"/>
  <c r="F7" i="48"/>
  <c r="N6" i="48"/>
  <c r="M6" i="48"/>
  <c r="F6" i="48"/>
  <c r="N1" i="48"/>
  <c r="K1" i="48"/>
  <c r="F23" i="46"/>
  <c r="E23" i="46" s="1"/>
  <c r="H29" i="44"/>
  <c r="F7" i="42"/>
  <c r="F18" i="46"/>
  <c r="E18" i="46" s="1"/>
  <c r="I13" i="43"/>
  <c r="G4" i="43"/>
  <c r="F4" i="43" s="1"/>
  <c r="F13" i="46"/>
  <c r="E13" i="46" s="1"/>
  <c r="G21" i="37"/>
  <c r="F21" i="37" s="1"/>
  <c r="G29" i="44"/>
  <c r="B3" i="41"/>
  <c r="F8" i="43"/>
  <c r="F7" i="46"/>
  <c r="E7" i="46" s="1"/>
  <c r="F8" i="46"/>
  <c r="E8" i="46" s="1"/>
  <c r="F9" i="46"/>
  <c r="F5" i="46"/>
  <c r="F10" i="46"/>
  <c r="E10" i="46" s="1"/>
  <c r="F11" i="46"/>
  <c r="E11" i="46" s="1"/>
  <c r="F12" i="46"/>
  <c r="E12" i="46" s="1"/>
  <c r="F14" i="46"/>
  <c r="F15" i="46"/>
  <c r="E15" i="46" s="1"/>
  <c r="F16" i="46"/>
  <c r="E16" i="46" s="1"/>
  <c r="F19" i="46"/>
  <c r="E19" i="46" s="1"/>
  <c r="F20" i="46"/>
  <c r="E20" i="46" s="1"/>
  <c r="F21" i="46"/>
  <c r="E21" i="46" s="1"/>
  <c r="F22" i="46"/>
  <c r="E22" i="46" s="1"/>
  <c r="F24" i="46"/>
  <c r="F25" i="46"/>
  <c r="F26" i="46"/>
  <c r="E27" i="46" s="1"/>
  <c r="F27" i="46"/>
  <c r="C14" i="46"/>
  <c r="F6" i="46"/>
  <c r="E6" i="46" s="1"/>
  <c r="K1" i="46"/>
  <c r="N1" i="46"/>
  <c r="M6" i="46"/>
  <c r="N6" i="46"/>
  <c r="M7" i="46"/>
  <c r="N7" i="46"/>
  <c r="M8" i="46"/>
  <c r="N8" i="46"/>
  <c r="C9" i="46"/>
  <c r="M9" i="46"/>
  <c r="N9" i="46"/>
  <c r="M5" i="46"/>
  <c r="N5" i="46"/>
  <c r="M10" i="46"/>
  <c r="M11" i="46"/>
  <c r="M12" i="46"/>
  <c r="M13" i="46"/>
  <c r="M14" i="46"/>
  <c r="N14" i="46"/>
  <c r="M15" i="46"/>
  <c r="M16" i="46"/>
  <c r="M17" i="46"/>
  <c r="M18" i="46"/>
  <c r="M19" i="46"/>
  <c r="M20" i="46"/>
  <c r="M21" i="46"/>
  <c r="M24" i="46"/>
  <c r="M25" i="46"/>
  <c r="M27" i="46"/>
  <c r="F13" i="45"/>
  <c r="G5" i="45"/>
  <c r="G6" i="45"/>
  <c r="F6" i="45" s="1"/>
  <c r="G7" i="45"/>
  <c r="F7" i="45" s="1"/>
  <c r="G8" i="45"/>
  <c r="F8" i="45" s="1"/>
  <c r="G9" i="45"/>
  <c r="F9" i="45" s="1"/>
  <c r="G10" i="45"/>
  <c r="F10" i="45" s="1"/>
  <c r="G11" i="45"/>
  <c r="F11" i="45" s="1"/>
  <c r="G12" i="45"/>
  <c r="F12" i="45" s="1"/>
  <c r="G13" i="45"/>
  <c r="G14" i="45"/>
  <c r="F14" i="45" s="1"/>
  <c r="C5" i="45"/>
  <c r="C15" i="45" s="1"/>
  <c r="B8" i="41" s="1"/>
  <c r="G4" i="45"/>
  <c r="F4" i="45" s="1"/>
  <c r="F5" i="43"/>
  <c r="F6" i="43"/>
  <c r="F9" i="43"/>
  <c r="F12" i="43"/>
  <c r="K13" i="43"/>
  <c r="J13" i="43"/>
  <c r="H13" i="43"/>
  <c r="H16" i="42"/>
  <c r="J16" i="42"/>
  <c r="K16" i="42"/>
  <c r="F6" i="42"/>
  <c r="F8" i="42"/>
  <c r="F9" i="42"/>
  <c r="F10" i="42"/>
  <c r="F11" i="42"/>
  <c r="F12" i="42"/>
  <c r="F13" i="42"/>
  <c r="F15" i="42"/>
  <c r="F5" i="42"/>
  <c r="J29" i="44"/>
  <c r="E6" i="44"/>
  <c r="F6" i="44" s="1"/>
  <c r="E7" i="44"/>
  <c r="F7" i="44" s="1"/>
  <c r="E8" i="44"/>
  <c r="F8" i="44" s="1"/>
  <c r="E9" i="44"/>
  <c r="F9" i="44" s="1"/>
  <c r="E10" i="44"/>
  <c r="E11" i="44"/>
  <c r="F11" i="44" s="1"/>
  <c r="E12" i="44"/>
  <c r="F12" i="44" s="1"/>
  <c r="E13" i="44"/>
  <c r="F13" i="44" s="1"/>
  <c r="E14" i="44"/>
  <c r="F14" i="44" s="1"/>
  <c r="E15" i="44"/>
  <c r="F15" i="44" s="1"/>
  <c r="E16" i="44"/>
  <c r="F16" i="44" s="1"/>
  <c r="E17" i="44"/>
  <c r="F17" i="44" s="1"/>
  <c r="E18" i="44"/>
  <c r="F18" i="44" s="1"/>
  <c r="E19" i="44"/>
  <c r="F19" i="44" s="1"/>
  <c r="E20" i="44"/>
  <c r="F20" i="44" s="1"/>
  <c r="F21" i="44"/>
  <c r="E22" i="44"/>
  <c r="F22" i="44" s="1"/>
  <c r="E23" i="44"/>
  <c r="E24" i="44"/>
  <c r="F24" i="44" s="1"/>
  <c r="E25" i="44"/>
  <c r="F25" i="44" s="1"/>
  <c r="E5" i="44"/>
  <c r="F5" i="44" s="1"/>
  <c r="G6" i="37"/>
  <c r="F6" i="37" s="1"/>
  <c r="G7" i="37"/>
  <c r="F7" i="37" s="1"/>
  <c r="G8" i="37"/>
  <c r="F8" i="37" s="1"/>
  <c r="G9" i="37"/>
  <c r="F9" i="37" s="1"/>
  <c r="G10" i="37"/>
  <c r="F10" i="37" s="1"/>
  <c r="G11" i="37"/>
  <c r="F11" i="37" s="1"/>
  <c r="G12" i="37"/>
  <c r="F12" i="37" s="1"/>
  <c r="G13" i="37"/>
  <c r="F13" i="37" s="1"/>
  <c r="G14" i="37"/>
  <c r="F14" i="37" s="1"/>
  <c r="G15" i="37"/>
  <c r="F15" i="37" s="1"/>
  <c r="G16" i="37"/>
  <c r="G17" i="37"/>
  <c r="F17" i="37" s="1"/>
  <c r="G18" i="37"/>
  <c r="F18" i="37" s="1"/>
  <c r="G19" i="37"/>
  <c r="G20" i="37"/>
  <c r="F20" i="37" s="1"/>
  <c r="G22" i="37"/>
  <c r="F22" i="37" s="1"/>
  <c r="G26" i="37"/>
  <c r="F26" i="37" s="1"/>
  <c r="G5" i="37"/>
  <c r="F17" i="46" l="1"/>
  <c r="E17" i="46" s="1"/>
  <c r="E6" i="48"/>
  <c r="E28" i="44"/>
  <c r="F28" i="44" s="1"/>
  <c r="E29" i="44"/>
  <c r="E7" i="48"/>
  <c r="C7" i="48"/>
  <c r="E8" i="48" s="1"/>
  <c r="I16" i="42"/>
  <c r="E5" i="46"/>
  <c r="F10" i="43"/>
  <c r="E9" i="46"/>
  <c r="E25" i="46"/>
  <c r="E14" i="46"/>
  <c r="G27" i="37"/>
  <c r="D5" i="41" s="1"/>
  <c r="B9" i="41"/>
  <c r="C25" i="46"/>
  <c r="E26" i="46" s="1"/>
  <c r="F5" i="45"/>
  <c r="G13" i="43"/>
  <c r="D7" i="41" s="1"/>
  <c r="F5" i="37"/>
  <c r="F16" i="42"/>
  <c r="E6" i="41" s="1"/>
  <c r="G16" i="42"/>
  <c r="D6" i="41" s="1"/>
  <c r="B7" i="41"/>
  <c r="C16" i="42"/>
  <c r="B6" i="41" s="1"/>
  <c r="E32" i="44" l="1"/>
  <c r="D3" i="41"/>
  <c r="E3" i="41" s="1"/>
  <c r="F28" i="46"/>
  <c r="D9" i="41" s="1"/>
  <c r="F15" i="45"/>
  <c r="E8" i="41" s="1"/>
  <c r="D8" i="41"/>
  <c r="E9" i="41"/>
  <c r="F13" i="43"/>
  <c r="E7" i="41" s="1"/>
  <c r="D10" i="41" l="1"/>
  <c r="D11" i="41" s="1"/>
  <c r="C27" i="37" l="1"/>
  <c r="F27" i="37" l="1"/>
  <c r="E5" i="41" s="1"/>
  <c r="E10" i="41" s="1"/>
  <c r="B5" i="41"/>
  <c r="M30" i="44"/>
  <c r="R6" i="44"/>
  <c r="R9" i="44"/>
  <c r="R8" i="44"/>
  <c r="P16" i="44"/>
  <c r="N24" i="44"/>
  <c r="R5" i="44"/>
  <c r="N5" i="44"/>
  <c r="R2" i="44"/>
  <c r="R3" i="44" s="1"/>
  <c r="Q2" i="44"/>
  <c r="Q3" i="44" s="1"/>
  <c r="N1" i="44"/>
  <c r="K1" i="44"/>
  <c r="C1" i="44"/>
  <c r="O2" i="42"/>
  <c r="O3" i="42" s="1"/>
  <c r="N2" i="42"/>
  <c r="N3" i="42" s="1"/>
  <c r="E1" i="42"/>
  <c r="B10" i="41" l="1"/>
  <c r="B11" i="41" s="1"/>
  <c r="P3" i="42"/>
  <c r="S3" i="44"/>
  <c r="V29" i="40" l="1"/>
  <c r="V30" i="40"/>
  <c r="AH7" i="40"/>
  <c r="AH3" i="40"/>
  <c r="Y33" i="40"/>
  <c r="X33" i="40"/>
  <c r="W33" i="40"/>
  <c r="V33" i="40"/>
  <c r="U33" i="40"/>
  <c r="Y32" i="40"/>
  <c r="X32" i="40"/>
  <c r="W32" i="40"/>
  <c r="V32" i="40"/>
  <c r="U32" i="40"/>
  <c r="Y31" i="40"/>
  <c r="X31" i="40"/>
  <c r="W31" i="40"/>
  <c r="V31" i="40"/>
  <c r="U31" i="40"/>
  <c r="Y30" i="40"/>
  <c r="X30" i="40"/>
  <c r="W30" i="40"/>
  <c r="U30" i="40"/>
  <c r="Y29" i="40"/>
  <c r="X29" i="40"/>
  <c r="W29" i="40"/>
  <c r="U29" i="40"/>
  <c r="S29" i="40"/>
  <c r="R29" i="40"/>
  <c r="Q29" i="40"/>
  <c r="P29" i="40"/>
  <c r="O29" i="40"/>
  <c r="Y28" i="40"/>
  <c r="X28" i="40"/>
  <c r="W28" i="40"/>
  <c r="V28" i="40"/>
  <c r="U28" i="40"/>
  <c r="S28" i="40"/>
  <c r="R28" i="40"/>
  <c r="Q28" i="40"/>
  <c r="P28" i="40"/>
  <c r="O28" i="40"/>
  <c r="Y27" i="40"/>
  <c r="X27" i="40"/>
  <c r="W27" i="40"/>
  <c r="V27" i="40"/>
  <c r="U27" i="40"/>
  <c r="S27" i="40"/>
  <c r="R27" i="40"/>
  <c r="Q27" i="40"/>
  <c r="P27" i="40"/>
  <c r="O27" i="40"/>
  <c r="Y26" i="40"/>
  <c r="X26" i="40"/>
  <c r="W26" i="40"/>
  <c r="V26" i="40"/>
  <c r="U26" i="40"/>
  <c r="S26" i="40"/>
  <c r="R26" i="40"/>
  <c r="Q26" i="40"/>
  <c r="P26" i="40"/>
  <c r="O26" i="40"/>
  <c r="Y25" i="40"/>
  <c r="X25" i="40"/>
  <c r="W25" i="40"/>
  <c r="V25" i="40"/>
  <c r="U25" i="40"/>
  <c r="S25" i="40"/>
  <c r="R25" i="40"/>
  <c r="Q25" i="40"/>
  <c r="P25" i="40"/>
  <c r="O25" i="40"/>
  <c r="Y24" i="40"/>
  <c r="X24" i="40"/>
  <c r="W24" i="40"/>
  <c r="V24" i="40"/>
  <c r="U24" i="40"/>
  <c r="S24" i="40"/>
  <c r="R24" i="40"/>
  <c r="Q24" i="40"/>
  <c r="P24" i="40"/>
  <c r="O24" i="40"/>
  <c r="AE23" i="40"/>
  <c r="AD23" i="40"/>
  <c r="AC23" i="40"/>
  <c r="AB23" i="40"/>
  <c r="AA23" i="40"/>
  <c r="Y23" i="40"/>
  <c r="X23" i="40"/>
  <c r="W23" i="40"/>
  <c r="V23" i="40"/>
  <c r="U23" i="40"/>
  <c r="S23" i="40"/>
  <c r="R23" i="40"/>
  <c r="Q23" i="40"/>
  <c r="P23" i="40"/>
  <c r="O23" i="40"/>
  <c r="AE22" i="40"/>
  <c r="AD22" i="40"/>
  <c r="AC22" i="40"/>
  <c r="AB22" i="40"/>
  <c r="AA22" i="40"/>
  <c r="Y22" i="40"/>
  <c r="X22" i="40"/>
  <c r="W22" i="40"/>
  <c r="V22" i="40"/>
  <c r="U22" i="40"/>
  <c r="S22" i="40"/>
  <c r="R22" i="40"/>
  <c r="Q22" i="40"/>
  <c r="P22" i="40"/>
  <c r="O22" i="40"/>
  <c r="AE21" i="40"/>
  <c r="AD21" i="40"/>
  <c r="AC21" i="40"/>
  <c r="AB21" i="40"/>
  <c r="AA21" i="40"/>
  <c r="Y21" i="40"/>
  <c r="X21" i="40"/>
  <c r="W21" i="40"/>
  <c r="V21" i="40"/>
  <c r="U21" i="40"/>
  <c r="S21" i="40"/>
  <c r="R21" i="40"/>
  <c r="Q21" i="40"/>
  <c r="P21" i="40"/>
  <c r="O21" i="40"/>
  <c r="AE20" i="40"/>
  <c r="AD20" i="40"/>
  <c r="AC20" i="40"/>
  <c r="AB20" i="40"/>
  <c r="AA20" i="40"/>
  <c r="Y20" i="40"/>
  <c r="X20" i="40"/>
  <c r="W20" i="40"/>
  <c r="V20" i="40"/>
  <c r="U20" i="40"/>
  <c r="S20" i="40"/>
  <c r="R20" i="40"/>
  <c r="Q20" i="40"/>
  <c r="P20" i="40"/>
  <c r="O20" i="40"/>
  <c r="AE19" i="40"/>
  <c r="AD19" i="40"/>
  <c r="AC19" i="40"/>
  <c r="AB19" i="40"/>
  <c r="AA19" i="40"/>
  <c r="Y19" i="40"/>
  <c r="X19" i="40"/>
  <c r="W19" i="40"/>
  <c r="V19" i="40"/>
  <c r="U19" i="40"/>
  <c r="S19" i="40"/>
  <c r="R19" i="40"/>
  <c r="Q19" i="40"/>
  <c r="P19" i="40"/>
  <c r="O19" i="40"/>
  <c r="AE18" i="40"/>
  <c r="AD18" i="40"/>
  <c r="AC18" i="40"/>
  <c r="AB18" i="40"/>
  <c r="AA18" i="40"/>
  <c r="Y18" i="40"/>
  <c r="X18" i="40"/>
  <c r="W18" i="40"/>
  <c r="V18" i="40"/>
  <c r="U18" i="40"/>
  <c r="S18" i="40"/>
  <c r="R18" i="40"/>
  <c r="Q18" i="40"/>
  <c r="P18" i="40"/>
  <c r="O18" i="40"/>
  <c r="AW17" i="40"/>
  <c r="AV17" i="40"/>
  <c r="AU17" i="40"/>
  <c r="AT17" i="40"/>
  <c r="AS17" i="40"/>
  <c r="AK17" i="40"/>
  <c r="AJ17" i="40"/>
  <c r="AI17" i="40"/>
  <c r="AH17" i="40"/>
  <c r="AG17" i="40"/>
  <c r="AE17" i="40"/>
  <c r="AD17" i="40"/>
  <c r="AC17" i="40"/>
  <c r="AB17" i="40"/>
  <c r="AA17" i="40"/>
  <c r="Y17" i="40"/>
  <c r="X17" i="40"/>
  <c r="W17" i="40"/>
  <c r="V17" i="40"/>
  <c r="U17" i="40"/>
  <c r="S17" i="40"/>
  <c r="R17" i="40"/>
  <c r="Q17" i="40"/>
  <c r="P17" i="40"/>
  <c r="O17" i="40"/>
  <c r="AW16" i="40"/>
  <c r="AV16" i="40"/>
  <c r="AU16" i="40"/>
  <c r="AT16" i="40"/>
  <c r="AS16" i="40"/>
  <c r="AK16" i="40"/>
  <c r="AJ16" i="40"/>
  <c r="AI16" i="40"/>
  <c r="AH16" i="40"/>
  <c r="AG16" i="40"/>
  <c r="AE16" i="40"/>
  <c r="AD16" i="40"/>
  <c r="AC16" i="40"/>
  <c r="AB16" i="40"/>
  <c r="AA16" i="40"/>
  <c r="Y16" i="40"/>
  <c r="X16" i="40"/>
  <c r="V16" i="40"/>
  <c r="U16" i="40"/>
  <c r="S16" i="40"/>
  <c r="R16" i="40"/>
  <c r="Q16" i="40"/>
  <c r="P16" i="40"/>
  <c r="O16" i="40"/>
  <c r="AW15" i="40"/>
  <c r="AV15" i="40"/>
  <c r="AU15" i="40"/>
  <c r="AT15" i="40"/>
  <c r="AS15" i="40"/>
  <c r="AQ15" i="40"/>
  <c r="AP15" i="40"/>
  <c r="AO15" i="40"/>
  <c r="AN15" i="40"/>
  <c r="AM15" i="40"/>
  <c r="AK15" i="40"/>
  <c r="AJ15" i="40"/>
  <c r="AI15" i="40"/>
  <c r="AH15" i="40"/>
  <c r="AG15" i="40"/>
  <c r="AE15" i="40"/>
  <c r="AD15" i="40"/>
  <c r="AC15" i="40"/>
  <c r="AB15" i="40"/>
  <c r="AA15" i="40"/>
  <c r="Y15" i="40"/>
  <c r="X15" i="40"/>
  <c r="W15" i="40"/>
  <c r="V15" i="40"/>
  <c r="U15" i="40"/>
  <c r="S15" i="40"/>
  <c r="R15" i="40"/>
  <c r="Q15" i="40"/>
  <c r="P15" i="40"/>
  <c r="O15" i="40"/>
  <c r="AW14" i="40"/>
  <c r="AV14" i="40"/>
  <c r="AU14" i="40"/>
  <c r="AT14" i="40"/>
  <c r="AS14" i="40"/>
  <c r="AQ14" i="40"/>
  <c r="AP14" i="40"/>
  <c r="AO14" i="40"/>
  <c r="AN14" i="40"/>
  <c r="AM14" i="40"/>
  <c r="AK14" i="40"/>
  <c r="AJ14" i="40"/>
  <c r="AI14" i="40"/>
  <c r="AH14" i="40"/>
  <c r="AG14" i="40"/>
  <c r="AE14" i="40"/>
  <c r="AD14" i="40"/>
  <c r="AC14" i="40"/>
  <c r="AB14" i="40"/>
  <c r="AA14" i="40"/>
  <c r="Y14" i="40"/>
  <c r="X14" i="40"/>
  <c r="W14" i="40"/>
  <c r="V14" i="40"/>
  <c r="U14" i="40"/>
  <c r="S14" i="40"/>
  <c r="R14" i="40"/>
  <c r="Q14" i="40"/>
  <c r="P14" i="40"/>
  <c r="O14" i="40"/>
  <c r="AW13" i="40"/>
  <c r="AV13" i="40"/>
  <c r="AU13" i="40"/>
  <c r="AT13" i="40"/>
  <c r="AS13" i="40"/>
  <c r="AQ13" i="40"/>
  <c r="AP13" i="40"/>
  <c r="AO13" i="40"/>
  <c r="AN13" i="40"/>
  <c r="AM13" i="40"/>
  <c r="AK13" i="40"/>
  <c r="AJ13" i="40"/>
  <c r="AI13" i="40"/>
  <c r="AH13" i="40"/>
  <c r="AG13" i="40"/>
  <c r="AE13" i="40"/>
  <c r="AD13" i="40"/>
  <c r="AC13" i="40"/>
  <c r="AB13" i="40"/>
  <c r="AA13" i="40"/>
  <c r="Y13" i="40"/>
  <c r="X13" i="40"/>
  <c r="W13" i="40"/>
  <c r="V13" i="40"/>
  <c r="U13" i="40"/>
  <c r="S13" i="40"/>
  <c r="R13" i="40"/>
  <c r="Q13" i="40"/>
  <c r="P13" i="40"/>
  <c r="O13" i="40"/>
  <c r="AW12" i="40"/>
  <c r="AV12" i="40"/>
  <c r="AU12" i="40"/>
  <c r="AT12" i="40"/>
  <c r="AS12" i="40"/>
  <c r="AQ12" i="40"/>
  <c r="AP12" i="40"/>
  <c r="AO12" i="40"/>
  <c r="AN12" i="40"/>
  <c r="AM12" i="40"/>
  <c r="AK12" i="40"/>
  <c r="AJ12" i="40"/>
  <c r="AI12" i="40"/>
  <c r="AH12" i="40"/>
  <c r="AG12" i="40"/>
  <c r="AE12" i="40"/>
  <c r="AD12" i="40"/>
  <c r="AC12" i="40"/>
  <c r="AB12" i="40"/>
  <c r="AA12" i="40"/>
  <c r="Y12" i="40"/>
  <c r="X12" i="40"/>
  <c r="W12" i="40"/>
  <c r="V12" i="40"/>
  <c r="U12" i="40"/>
  <c r="S12" i="40"/>
  <c r="R12" i="40"/>
  <c r="Q12" i="40"/>
  <c r="P12" i="40"/>
  <c r="O12" i="40"/>
  <c r="AW11" i="40"/>
  <c r="AV11" i="40"/>
  <c r="AU11" i="40"/>
  <c r="AT11" i="40"/>
  <c r="AS11" i="40"/>
  <c r="AQ11" i="40"/>
  <c r="AP11" i="40"/>
  <c r="AO11" i="40"/>
  <c r="AN11" i="40"/>
  <c r="AM11" i="40"/>
  <c r="AK11" i="40"/>
  <c r="AJ11" i="40"/>
  <c r="AI11" i="40"/>
  <c r="AH11" i="40"/>
  <c r="AG11" i="40"/>
  <c r="AE11" i="40"/>
  <c r="AD11" i="40"/>
  <c r="AC11" i="40"/>
  <c r="AB11" i="40"/>
  <c r="AA11" i="40"/>
  <c r="Y11" i="40"/>
  <c r="X11" i="40"/>
  <c r="W11" i="40"/>
  <c r="V11" i="40"/>
  <c r="U11" i="40"/>
  <c r="S11" i="40"/>
  <c r="R11" i="40"/>
  <c r="Q11" i="40"/>
  <c r="P11" i="40"/>
  <c r="O11" i="40"/>
  <c r="AW10" i="40"/>
  <c r="AV10" i="40"/>
  <c r="AU10" i="40"/>
  <c r="AT10" i="40"/>
  <c r="AS10" i="40"/>
  <c r="AQ10" i="40"/>
  <c r="AP10" i="40"/>
  <c r="AO10" i="40"/>
  <c r="AN10" i="40"/>
  <c r="AM10" i="40"/>
  <c r="AK10" i="40"/>
  <c r="AJ10" i="40"/>
  <c r="AI10" i="40"/>
  <c r="AH10" i="40"/>
  <c r="AG10" i="40"/>
  <c r="AE10" i="40"/>
  <c r="AD10" i="40"/>
  <c r="AC10" i="40"/>
  <c r="AB10" i="40"/>
  <c r="AA10" i="40"/>
  <c r="Y10" i="40"/>
  <c r="X10" i="40"/>
  <c r="W10" i="40"/>
  <c r="V10" i="40"/>
  <c r="U10" i="40"/>
  <c r="S10" i="40"/>
  <c r="R10" i="40"/>
  <c r="R32" i="40" s="1"/>
  <c r="Q10" i="40"/>
  <c r="P10" i="40"/>
  <c r="O10" i="40"/>
  <c r="AW9" i="40"/>
  <c r="AV9" i="40"/>
  <c r="AU9" i="40"/>
  <c r="AT9" i="40"/>
  <c r="AS9" i="40"/>
  <c r="AQ9" i="40"/>
  <c r="AP9" i="40"/>
  <c r="AO9" i="40"/>
  <c r="AN9" i="40"/>
  <c r="AM9" i="40"/>
  <c r="AK9" i="40"/>
  <c r="AJ9" i="40"/>
  <c r="AI9" i="40"/>
  <c r="AH9" i="40"/>
  <c r="AG9" i="40"/>
  <c r="AE9" i="40"/>
  <c r="AD9" i="40"/>
  <c r="AC9" i="40"/>
  <c r="AB9" i="40"/>
  <c r="AA9" i="40"/>
  <c r="Y9" i="40"/>
  <c r="X9" i="40"/>
  <c r="W9" i="40"/>
  <c r="V9" i="40"/>
  <c r="U9" i="40"/>
  <c r="S9" i="40"/>
  <c r="R9" i="40"/>
  <c r="Q9" i="40"/>
  <c r="P9" i="40"/>
  <c r="O9" i="40"/>
  <c r="AW8" i="40"/>
  <c r="AV8" i="40"/>
  <c r="AU8" i="40"/>
  <c r="AT8" i="40"/>
  <c r="AS8" i="40"/>
  <c r="AQ8" i="40"/>
  <c r="AP8" i="40"/>
  <c r="AO8" i="40"/>
  <c r="AN8" i="40"/>
  <c r="AM8" i="40"/>
  <c r="AK8" i="40"/>
  <c r="AJ8" i="40"/>
  <c r="AI8" i="40"/>
  <c r="AH8" i="40"/>
  <c r="AG8" i="40"/>
  <c r="AE8" i="40"/>
  <c r="AD8" i="40"/>
  <c r="AC8" i="40"/>
  <c r="AB8" i="40"/>
  <c r="AA8" i="40"/>
  <c r="Y8" i="40"/>
  <c r="X8" i="40"/>
  <c r="V8" i="40"/>
  <c r="U8" i="40"/>
  <c r="S8" i="40"/>
  <c r="R8" i="40"/>
  <c r="Q8" i="40"/>
  <c r="P8" i="40"/>
  <c r="O8" i="40"/>
  <c r="AW7" i="40"/>
  <c r="AV7" i="40"/>
  <c r="AU7" i="40"/>
  <c r="AT7" i="40"/>
  <c r="AS7" i="40"/>
  <c r="AQ7" i="40"/>
  <c r="AP7" i="40"/>
  <c r="AO7" i="40"/>
  <c r="AN7" i="40"/>
  <c r="AM7" i="40"/>
  <c r="AK7" i="40"/>
  <c r="AJ7" i="40"/>
  <c r="AI7" i="40"/>
  <c r="AG7" i="40"/>
  <c r="AE7" i="40"/>
  <c r="AD7" i="40"/>
  <c r="AC7" i="40"/>
  <c r="AB7" i="40"/>
  <c r="AA7" i="40"/>
  <c r="Y7" i="40"/>
  <c r="X7" i="40"/>
  <c r="V7" i="40"/>
  <c r="U7" i="40"/>
  <c r="S7" i="40"/>
  <c r="R7" i="40"/>
  <c r="Q7" i="40"/>
  <c r="P7" i="40"/>
  <c r="O7" i="40"/>
  <c r="AW6" i="40"/>
  <c r="AV6" i="40"/>
  <c r="AU6" i="40"/>
  <c r="AT6" i="40"/>
  <c r="AS6" i="40"/>
  <c r="AQ6" i="40"/>
  <c r="AP6" i="40"/>
  <c r="AO6" i="40"/>
  <c r="AN6" i="40"/>
  <c r="AM6" i="40"/>
  <c r="AK6" i="40"/>
  <c r="AJ6" i="40"/>
  <c r="AI6" i="40"/>
  <c r="AH6" i="40"/>
  <c r="AG6" i="40"/>
  <c r="AE6" i="40"/>
  <c r="AD6" i="40"/>
  <c r="AC6" i="40"/>
  <c r="AB6" i="40"/>
  <c r="AA6" i="40"/>
  <c r="Y6" i="40"/>
  <c r="X6" i="40"/>
  <c r="V6" i="40"/>
  <c r="U6" i="40"/>
  <c r="S6" i="40"/>
  <c r="R6" i="40"/>
  <c r="Q6" i="40"/>
  <c r="P6" i="40"/>
  <c r="O6" i="40"/>
  <c r="AW5" i="40"/>
  <c r="AV5" i="40"/>
  <c r="AU5" i="40"/>
  <c r="AT5" i="40"/>
  <c r="AS5" i="40"/>
  <c r="AQ5" i="40"/>
  <c r="AP5" i="40"/>
  <c r="AO5" i="40"/>
  <c r="AN5" i="40"/>
  <c r="AM5" i="40"/>
  <c r="AK5" i="40"/>
  <c r="AJ5" i="40"/>
  <c r="AI5" i="40"/>
  <c r="AH5" i="40"/>
  <c r="AG5" i="40"/>
  <c r="AE5" i="40"/>
  <c r="AD5" i="40"/>
  <c r="AC5" i="40"/>
  <c r="AB5" i="40"/>
  <c r="AA5" i="40"/>
  <c r="Y5" i="40"/>
  <c r="X5" i="40"/>
  <c r="V5" i="40"/>
  <c r="U5" i="40"/>
  <c r="S5" i="40"/>
  <c r="R5" i="40"/>
  <c r="P5" i="40"/>
  <c r="O5" i="40"/>
  <c r="AW4" i="40"/>
  <c r="AV4" i="40"/>
  <c r="AU4" i="40"/>
  <c r="AT4" i="40"/>
  <c r="AS4" i="40"/>
  <c r="AQ4" i="40"/>
  <c r="AP4" i="40"/>
  <c r="AO4" i="40"/>
  <c r="AN4" i="40"/>
  <c r="AM4" i="40"/>
  <c r="AK4" i="40"/>
  <c r="AJ4" i="40"/>
  <c r="AI4" i="40"/>
  <c r="AH4" i="40"/>
  <c r="AG4" i="40"/>
  <c r="AE4" i="40"/>
  <c r="AD4" i="40"/>
  <c r="AC4" i="40"/>
  <c r="AB4" i="40"/>
  <c r="Y4" i="40"/>
  <c r="X4" i="40"/>
  <c r="V4" i="40"/>
  <c r="U4" i="40"/>
  <c r="S4" i="40"/>
  <c r="R4" i="40"/>
  <c r="P4" i="40"/>
  <c r="O4" i="40"/>
  <c r="AW3" i="40"/>
  <c r="AV3" i="40"/>
  <c r="AU3" i="40"/>
  <c r="AT3" i="40"/>
  <c r="AS3" i="40"/>
  <c r="AQ3" i="40"/>
  <c r="AP3" i="40"/>
  <c r="AO3" i="40"/>
  <c r="AN3" i="40"/>
  <c r="AM3" i="40"/>
  <c r="AK3" i="40"/>
  <c r="AJ3" i="40"/>
  <c r="AI3" i="40"/>
  <c r="AG3" i="40"/>
  <c r="AE3" i="40"/>
  <c r="AD3" i="40"/>
  <c r="AC3" i="40"/>
  <c r="AB3" i="40"/>
  <c r="AA3" i="40"/>
  <c r="Y3" i="40"/>
  <c r="X3" i="40"/>
  <c r="W3" i="40"/>
  <c r="V3" i="40"/>
  <c r="U3" i="40"/>
  <c r="S3" i="40"/>
  <c r="R3" i="40"/>
  <c r="Q3" i="40"/>
  <c r="P3" i="40"/>
  <c r="O3" i="40"/>
  <c r="AW2" i="40"/>
  <c r="AV2" i="40"/>
  <c r="AU2" i="40"/>
  <c r="AT2" i="40"/>
  <c r="AS2" i="40"/>
  <c r="AQ2" i="40"/>
  <c r="AP2" i="40"/>
  <c r="AO2" i="40"/>
  <c r="AN2" i="40"/>
  <c r="AM2" i="40"/>
  <c r="AK2" i="40"/>
  <c r="AJ2" i="40"/>
  <c r="AI2" i="40"/>
  <c r="AH2" i="40"/>
  <c r="AG2" i="40"/>
  <c r="AE2" i="40"/>
  <c r="AD2" i="40"/>
  <c r="AC2" i="40"/>
  <c r="AB2" i="40"/>
  <c r="AA2" i="40"/>
  <c r="Y2" i="40"/>
  <c r="X2" i="40"/>
  <c r="W2" i="40"/>
  <c r="V2" i="40"/>
  <c r="U2" i="40"/>
  <c r="S2" i="40"/>
  <c r="R2" i="40"/>
  <c r="Q2" i="40"/>
  <c r="P2" i="40"/>
  <c r="O2" i="40"/>
  <c r="S30" i="40" l="1"/>
  <c r="AQ16" i="40"/>
  <c r="R30" i="40"/>
  <c r="R31" i="40"/>
  <c r="AW18" i="40"/>
  <c r="Y34" i="40"/>
  <c r="AE24" i="40"/>
  <c r="AK18" i="40"/>
  <c r="R34" i="40" l="1"/>
  <c r="R35" i="40" s="1"/>
  <c r="W8" i="40" l="1"/>
  <c r="O5" i="37"/>
  <c r="Q5" i="40"/>
  <c r="O2" i="37"/>
  <c r="O3" i="37" s="1"/>
  <c r="N2" i="37"/>
  <c r="N3" i="37" s="1"/>
  <c r="P3" i="37" l="1"/>
  <c r="W5" i="40"/>
  <c r="W4" i="40"/>
  <c r="W6" i="40"/>
  <c r="Q4" i="40"/>
  <c r="W7" i="40"/>
  <c r="W16" i="40" l="1"/>
  <c r="I340" i="15" l="1"/>
  <c r="G242" i="21"/>
  <c r="I3" i="24"/>
  <c r="I4" i="24" s="1"/>
  <c r="I5" i="24" s="1"/>
  <c r="I6" i="24" s="1"/>
  <c r="I7" i="24" s="1"/>
  <c r="I8" i="24" s="1"/>
  <c r="I9" i="24" s="1"/>
  <c r="I10" i="24" s="1"/>
  <c r="I11" i="24" s="1"/>
  <c r="I12" i="24" s="1"/>
  <c r="I13" i="24" s="1"/>
  <c r="I14" i="24" s="1"/>
  <c r="I15" i="24" s="1"/>
  <c r="I16" i="24" s="1"/>
  <c r="I17" i="24" s="1"/>
  <c r="I18" i="24" s="1"/>
  <c r="I19" i="24" s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I30" i="24" s="1"/>
  <c r="I31" i="24" s="1"/>
  <c r="I32" i="24" s="1"/>
  <c r="I33" i="24" s="1"/>
  <c r="I34" i="24" s="1"/>
  <c r="I35" i="24" s="1"/>
  <c r="I36" i="24" s="1"/>
  <c r="I37" i="24" s="1"/>
  <c r="I38" i="24" s="1"/>
  <c r="I39" i="24" s="1"/>
  <c r="I40" i="24" s="1"/>
  <c r="I41" i="24" s="1"/>
  <c r="I42" i="24" s="1"/>
  <c r="I43" i="24" s="1"/>
  <c r="I44" i="24" s="1"/>
  <c r="I45" i="24" s="1"/>
  <c r="I46" i="24" s="1"/>
  <c r="I47" i="24" s="1"/>
  <c r="I48" i="24" s="1"/>
  <c r="I49" i="24" s="1"/>
  <c r="I50" i="24" s="1"/>
  <c r="I51" i="24" s="1"/>
  <c r="I52" i="24" s="1"/>
  <c r="I53" i="24" s="1"/>
  <c r="I54" i="24" s="1"/>
  <c r="I55" i="24" s="1"/>
  <c r="I56" i="24" s="1"/>
  <c r="I57" i="24" s="1"/>
  <c r="I58" i="24" s="1"/>
  <c r="I59" i="24" s="1"/>
  <c r="I60" i="24" s="1"/>
  <c r="I61" i="24" s="1"/>
  <c r="I62" i="24" s="1"/>
  <c r="I63" i="24" s="1"/>
  <c r="I64" i="24" s="1"/>
  <c r="I65" i="24" s="1"/>
  <c r="I66" i="24" s="1"/>
  <c r="I67" i="24" s="1"/>
  <c r="I68" i="24" s="1"/>
  <c r="I69" i="24" s="1"/>
  <c r="I70" i="24" s="1"/>
  <c r="I71" i="24" s="1"/>
  <c r="I72" i="24" s="1"/>
  <c r="I73" i="24" s="1"/>
  <c r="I74" i="24" s="1"/>
  <c r="I75" i="24" s="1"/>
  <c r="I76" i="24" s="1"/>
  <c r="I77" i="24" s="1"/>
  <c r="I78" i="24" s="1"/>
  <c r="I79" i="24" s="1"/>
  <c r="I80" i="24" s="1"/>
  <c r="I81" i="24" s="1"/>
  <c r="I82" i="24" s="1"/>
  <c r="I84" i="24" l="1"/>
  <c r="I85" i="24" s="1"/>
  <c r="I86" i="24" s="1"/>
  <c r="I87" i="24" s="1"/>
  <c r="I88" i="24" s="1"/>
  <c r="I89" i="24" s="1"/>
  <c r="I90" i="24" s="1"/>
  <c r="I91" i="24" s="1"/>
  <c r="I92" i="24" s="1"/>
  <c r="I93" i="24" s="1"/>
  <c r="I94" i="24" s="1"/>
  <c r="I95" i="24" s="1"/>
  <c r="I96" i="24" s="1"/>
  <c r="I97" i="24" s="1"/>
  <c r="I98" i="24" s="1"/>
  <c r="I99" i="24" s="1"/>
  <c r="I100" i="24" s="1"/>
  <c r="I101" i="24" s="1"/>
  <c r="I102" i="24" s="1"/>
  <c r="I103" i="24" s="1"/>
  <c r="I104" i="24" s="1"/>
  <c r="I105" i="24" s="1"/>
  <c r="I106" i="24" s="1"/>
  <c r="I107" i="24" s="1"/>
  <c r="I108" i="24" s="1"/>
  <c r="I109" i="24" s="1"/>
  <c r="I110" i="24" s="1"/>
  <c r="I111" i="24" s="1"/>
  <c r="I112" i="24" s="1"/>
  <c r="I113" i="24" s="1"/>
  <c r="I114" i="24" s="1"/>
  <c r="I115" i="24" s="1"/>
  <c r="I116" i="24" s="1"/>
  <c r="I83" i="24"/>
  <c r="E1" i="37" l="1"/>
  <c r="I117" i="24"/>
  <c r="I118" i="24"/>
  <c r="I119" i="24" s="1"/>
  <c r="I120" i="24" s="1"/>
  <c r="I121" i="24" s="1"/>
  <c r="I122" i="24" s="1"/>
  <c r="I123" i="24" s="1"/>
  <c r="I124" i="24" s="1"/>
  <c r="I125" i="24" s="1"/>
  <c r="I126" i="24" s="1"/>
  <c r="I127" i="24" s="1"/>
  <c r="I128" i="24" s="1"/>
  <c r="I129" i="24" s="1"/>
  <c r="I130" i="24" s="1"/>
  <c r="I131" i="24" s="1"/>
  <c r="I132" i="24" s="1"/>
  <c r="I133" i="24" s="1"/>
  <c r="I134" i="24" s="1"/>
  <c r="I135" i="24" s="1"/>
  <c r="I136" i="24" s="1"/>
  <c r="I137" i="24" s="1"/>
  <c r="I138" i="24" s="1"/>
  <c r="I139" i="24" s="1"/>
  <c r="I140" i="24" s="1"/>
  <c r="I141" i="24" s="1"/>
  <c r="I142" i="24" s="1"/>
  <c r="I143" i="24" s="1"/>
  <c r="I144" i="24" s="1"/>
  <c r="I145" i="24" s="1"/>
  <c r="I146" i="24" s="1"/>
  <c r="I147" i="24" s="1"/>
  <c r="I148" i="24" s="1"/>
  <c r="I149" i="24" s="1"/>
  <c r="I150" i="24" s="1"/>
  <c r="I151" i="24" s="1"/>
  <c r="I152" i="24" s="1"/>
  <c r="I154" i="24" l="1"/>
  <c r="I155" i="24" s="1"/>
  <c r="I156" i="24" s="1"/>
  <c r="I157" i="24" s="1"/>
  <c r="I158" i="24" s="1"/>
  <c r="I159" i="24" s="1"/>
  <c r="I160" i="24" s="1"/>
  <c r="I161" i="24" s="1"/>
  <c r="I162" i="24" s="1"/>
  <c r="I163" i="24" s="1"/>
  <c r="I164" i="24" s="1"/>
  <c r="I165" i="24" s="1"/>
  <c r="I166" i="24" s="1"/>
  <c r="I167" i="24" s="1"/>
  <c r="I168" i="24" s="1"/>
  <c r="I169" i="24" s="1"/>
  <c r="I170" i="24" s="1"/>
  <c r="I171" i="24" s="1"/>
  <c r="I172" i="24" s="1"/>
  <c r="I173" i="24" s="1"/>
  <c r="I15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N5" authorId="0" shapeId="0" xr:uid="{0DE7EEA3-4716-40FF-B4F8-D4EB4ED1AE8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=((484*36)+(12*10))*85.5%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7D5F3FF1-5870-4538-BDD6-DE4BDDB7963B}">
      <text>
        <r>
          <rPr>
            <b/>
            <sz val="9"/>
            <color indexed="81"/>
            <rFont val="Tahoma"/>
            <family val="2"/>
          </rPr>
          <t>Richard Lee: 01 MAY23: Items O1, O2, O3, O5 have all been paid for this year.  No add'l expenditures expected: $949.23 available.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<sst xmlns="http://schemas.openxmlformats.org/spreadsheetml/2006/main" count="4937" uniqueCount="1191">
  <si>
    <t>Number</t>
  </si>
  <si>
    <t>Date</t>
  </si>
  <si>
    <t>Balance</t>
  </si>
  <si>
    <t>Debit   (-)</t>
  </si>
  <si>
    <t>Credit (+)</t>
  </si>
  <si>
    <t>Description of Transaction</t>
  </si>
  <si>
    <t>Column1</t>
  </si>
  <si>
    <t>Line #</t>
  </si>
  <si>
    <t>F7</t>
  </si>
  <si>
    <t>H3</t>
  </si>
  <si>
    <t>O16</t>
  </si>
  <si>
    <t>O14</t>
  </si>
  <si>
    <t>Starting Fraternal Year</t>
  </si>
  <si>
    <t>O1</t>
  </si>
  <si>
    <t>O2</t>
  </si>
  <si>
    <t>O3</t>
  </si>
  <si>
    <t>O4</t>
  </si>
  <si>
    <t>O5</t>
  </si>
  <si>
    <t>O6</t>
  </si>
  <si>
    <t>O8</t>
  </si>
  <si>
    <t>O10</t>
  </si>
  <si>
    <t>O9</t>
  </si>
  <si>
    <t>O11</t>
  </si>
  <si>
    <t>O12</t>
  </si>
  <si>
    <t>O13</t>
  </si>
  <si>
    <t>O15</t>
  </si>
  <si>
    <t>O17</t>
  </si>
  <si>
    <t>O18</t>
  </si>
  <si>
    <t>F1</t>
  </si>
  <si>
    <t>F2</t>
  </si>
  <si>
    <t>F3</t>
  </si>
  <si>
    <t>F4</t>
  </si>
  <si>
    <t>F5</t>
  </si>
  <si>
    <t>F6</t>
  </si>
  <si>
    <t>F8</t>
  </si>
  <si>
    <t>F9</t>
  </si>
  <si>
    <t>F10</t>
  </si>
  <si>
    <t>F12</t>
  </si>
  <si>
    <t>Y1</t>
  </si>
  <si>
    <t>Y3</t>
  </si>
  <si>
    <t>Y4</t>
  </si>
  <si>
    <t>Y5</t>
  </si>
  <si>
    <t>Y6</t>
  </si>
  <si>
    <t>Y7</t>
  </si>
  <si>
    <t>Y9</t>
  </si>
  <si>
    <t>Y11</t>
  </si>
  <si>
    <t>Y12</t>
  </si>
  <si>
    <t>Y13</t>
  </si>
  <si>
    <t>Y14</t>
  </si>
  <si>
    <t>Y16</t>
  </si>
  <si>
    <t>M1</t>
  </si>
  <si>
    <t>M2</t>
  </si>
  <si>
    <t>M3</t>
  </si>
  <si>
    <t>M4</t>
  </si>
  <si>
    <t>M8</t>
  </si>
  <si>
    <t>M9</t>
  </si>
  <si>
    <t>H1</t>
  </si>
  <si>
    <t>H2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</si>
  <si>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</si>
  <si>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</si>
  <si>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</si>
  <si>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</si>
  <si>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</si>
  <si>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</si>
  <si>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</si>
  <si>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</si>
  <si>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</si>
  <si>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U1</t>
  </si>
  <si>
    <t>U2</t>
  </si>
  <si>
    <t>U3</t>
  </si>
  <si>
    <t>U5</t>
  </si>
  <si>
    <t>U6</t>
  </si>
  <si>
    <t>U7</t>
  </si>
  <si>
    <t>U8</t>
  </si>
  <si>
    <t>U9</t>
  </si>
  <si>
    <t>U11</t>
  </si>
  <si>
    <t>L1</t>
  </si>
  <si>
    <t>L2</t>
  </si>
  <si>
    <t>L3</t>
  </si>
  <si>
    <t>L4</t>
  </si>
  <si>
    <t>L5</t>
  </si>
  <si>
    <t>L6</t>
  </si>
  <si>
    <t>L7</t>
  </si>
  <si>
    <t>L8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</si>
  <si>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</si>
  <si>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</si>
  <si>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</si>
  <si>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</si>
  <si>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</si>
  <si>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</si>
  <si>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</si>
  <si>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</si>
  <si>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</si>
  <si>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</si>
  <si>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</si>
  <si>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</si>
  <si>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</si>
  <si>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</si>
  <si>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</si>
  <si>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</si>
  <si>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</si>
  <si>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</si>
  <si>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</si>
  <si>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I21</t>
  </si>
  <si>
    <t>I20</t>
  </si>
  <si>
    <t>I22</t>
  </si>
  <si>
    <t>I23</t>
  </si>
  <si>
    <t>I24</t>
  </si>
  <si>
    <t>Celebrate Fairfax</t>
  </si>
  <si>
    <t>Culture of Life</t>
  </si>
  <si>
    <t>O7</t>
  </si>
  <si>
    <t>Item #</t>
  </si>
  <si>
    <t>Activity</t>
  </si>
  <si>
    <t>Source of Funds</t>
  </si>
  <si>
    <t>Notes/Comments</t>
  </si>
  <si>
    <t>POC</t>
  </si>
  <si>
    <t>Total Income</t>
  </si>
  <si>
    <t>FS</t>
  </si>
  <si>
    <t>PKD (Penny per Knight per Day)</t>
  </si>
  <si>
    <t>PKD</t>
  </si>
  <si>
    <t>KOVAR</t>
  </si>
  <si>
    <t>Squires</t>
  </si>
  <si>
    <t>Meetings (Council Meals)</t>
  </si>
  <si>
    <t>CM</t>
  </si>
  <si>
    <t>Warden</t>
  </si>
  <si>
    <t>Ops</t>
  </si>
  <si>
    <t>Christmas Tree Sales</t>
  </si>
  <si>
    <t>Trees</t>
  </si>
  <si>
    <t>Pancake Breakfast</t>
  </si>
  <si>
    <t>PCB</t>
  </si>
  <si>
    <t>SD</t>
  </si>
  <si>
    <t>Polish Night</t>
  </si>
  <si>
    <t>PN</t>
  </si>
  <si>
    <t>Italian Night</t>
  </si>
  <si>
    <t>IN</t>
  </si>
  <si>
    <t>"Keep Christ in Christmas" Card Sales</t>
  </si>
  <si>
    <t>KCIC</t>
  </si>
  <si>
    <t>CF</t>
  </si>
  <si>
    <t>BFD</t>
  </si>
  <si>
    <t>SFS</t>
  </si>
  <si>
    <t>DGK</t>
  </si>
  <si>
    <t>Helmet: Archdiocese of the US Military Services</t>
  </si>
  <si>
    <t>AMS</t>
  </si>
  <si>
    <t>GK</t>
  </si>
  <si>
    <t xml:space="preserve">50/50 Drawing </t>
  </si>
  <si>
    <t>Expenses</t>
  </si>
  <si>
    <t>O</t>
  </si>
  <si>
    <t>FS Salary</t>
  </si>
  <si>
    <t>GK &amp; Trustees</t>
  </si>
  <si>
    <t>State Meetings</t>
  </si>
  <si>
    <t>District 14 Support</t>
  </si>
  <si>
    <t>Liability Insurance</t>
  </si>
  <si>
    <t>Web Services</t>
  </si>
  <si>
    <t>Web Master</t>
  </si>
  <si>
    <t>Miscellaneous</t>
  </si>
  <si>
    <t>Y</t>
  </si>
  <si>
    <t>Young Man / Young Woman</t>
  </si>
  <si>
    <t>Parish Children's Christmas Party</t>
  </si>
  <si>
    <t>Coats for Kids</t>
  </si>
  <si>
    <t>F</t>
  </si>
  <si>
    <t>Family Picnic</t>
  </si>
  <si>
    <t>GK's Christmas Party</t>
  </si>
  <si>
    <t>M</t>
  </si>
  <si>
    <t>Marian Homes</t>
  </si>
  <si>
    <t>KOVAR Supplies</t>
  </si>
  <si>
    <t>H</t>
  </si>
  <si>
    <t>Gifts to Priests</t>
  </si>
  <si>
    <t>U</t>
  </si>
  <si>
    <t>Council Meetings Food</t>
  </si>
  <si>
    <t>Officer Installation</t>
  </si>
  <si>
    <t>L</t>
  </si>
  <si>
    <t>Project Manger</t>
  </si>
  <si>
    <t>Paul Stefan Foundation</t>
  </si>
  <si>
    <t>NMS</t>
  </si>
  <si>
    <t>Donations</t>
  </si>
  <si>
    <t>U12</t>
  </si>
  <si>
    <t>Erc Barone</t>
  </si>
  <si>
    <t>VDL</t>
  </si>
  <si>
    <t>5 Car Raffle</t>
  </si>
  <si>
    <t xml:space="preserve">A0                                </t>
  </si>
  <si>
    <t>Scholarships</t>
  </si>
  <si>
    <t>x</t>
  </si>
  <si>
    <t>I15A</t>
  </si>
  <si>
    <t>U7A</t>
  </si>
  <si>
    <t>Mailki</t>
  </si>
  <si>
    <t>Christmas Tree Supplies</t>
  </si>
  <si>
    <t>U13</t>
  </si>
  <si>
    <t>Easter Egg Hunt</t>
  </si>
  <si>
    <t>U14</t>
  </si>
  <si>
    <t>I27</t>
  </si>
  <si>
    <t>Dave Lopez</t>
  </si>
  <si>
    <t>Pulled from Reserves</t>
  </si>
  <si>
    <t>RES</t>
  </si>
  <si>
    <t>Lucy Schlebaum - installation Dinner</t>
  </si>
  <si>
    <t>Brian Prindle - Installation Dinner</t>
  </si>
  <si>
    <t>50/50 (Stephen Foundation)</t>
  </si>
  <si>
    <t>Meeting Food</t>
  </si>
  <si>
    <t>Donation</t>
  </si>
  <si>
    <t>Transfer Donaton to I4</t>
  </si>
  <si>
    <t>M99</t>
  </si>
  <si>
    <t>Dues</t>
  </si>
  <si>
    <t>OSMH Telephone Verizon</t>
  </si>
  <si>
    <t xml:space="preserve">Per Capita </t>
  </si>
  <si>
    <t>Supplies</t>
  </si>
  <si>
    <t>Catholic Advertising</t>
  </si>
  <si>
    <t>Speaker System -GK Discretionary</t>
  </si>
  <si>
    <t>Celebrate Fairfax Supplies</t>
  </si>
  <si>
    <t>Tom Silva-Installation</t>
  </si>
  <si>
    <t>Terry Walter - Picnic</t>
  </si>
  <si>
    <t>Richard Polhemus - Picnic</t>
  </si>
  <si>
    <t>Per Capita - VA</t>
  </si>
  <si>
    <t xml:space="preserve">Helmet </t>
  </si>
  <si>
    <t>Membership State Refund</t>
  </si>
  <si>
    <t>Dues - Credit Card</t>
  </si>
  <si>
    <t>Christmas Trees</t>
  </si>
  <si>
    <t>State Meeting</t>
  </si>
  <si>
    <t>Council Caps</t>
  </si>
  <si>
    <t>Postage-Annuity Mail</t>
  </si>
  <si>
    <t>3rd Degree meals</t>
  </si>
  <si>
    <t>GK Discreationary - Paul Maltiagiati Golf Tournament</t>
  </si>
  <si>
    <t>Justin Keller Eagle Project</t>
  </si>
  <si>
    <t>Serra Club - Vocations</t>
  </si>
  <si>
    <t>Badges</t>
  </si>
  <si>
    <t>Squires FundRaiser</t>
  </si>
  <si>
    <t>John Paul Shrine (VOID)</t>
  </si>
  <si>
    <t>John Paul Shrine - Mike Mellor</t>
  </si>
  <si>
    <t>GK Discreationary - Paul Maltiagiati Golf Tournament (VOID)</t>
  </si>
  <si>
    <t>Prayer for Life</t>
  </si>
  <si>
    <t>Fr Stefan Bingo Supplies</t>
  </si>
  <si>
    <t>GK Discretionary - Paula Simmons Sacred Vessels</t>
  </si>
  <si>
    <t>GK Discretionary - St Patrick Catholic Church Richmond</t>
  </si>
  <si>
    <t>Flood Relief - LA</t>
  </si>
  <si>
    <t>Spaghetti Dinner</t>
  </si>
  <si>
    <t>KOVAR Donation</t>
  </si>
  <si>
    <t>Bingo</t>
  </si>
  <si>
    <t>Football Frenzy</t>
  </si>
  <si>
    <t>KOVAR Drive</t>
  </si>
  <si>
    <t xml:space="preserve"> </t>
  </si>
  <si>
    <t>Initiation Fee</t>
  </si>
  <si>
    <t>Can Wagon Repair</t>
  </si>
  <si>
    <t>Football Frenzy - State</t>
  </si>
  <si>
    <t>Badges-Assembly</t>
  </si>
  <si>
    <t>Badges-Council</t>
  </si>
  <si>
    <t>Verizon - OSMH Telephone</t>
  </si>
  <si>
    <t>Spaghetti Dinner Supplies</t>
  </si>
  <si>
    <t>Pancake Breakfast Supplies - Council</t>
  </si>
  <si>
    <t>Pancake Breakfast Supplies- Squires</t>
  </si>
  <si>
    <t>Dues Pass Through to Assembly</t>
  </si>
  <si>
    <t>April-Improve-A-Home</t>
  </si>
  <si>
    <t>Christmas Tree - Hotel Wassif</t>
  </si>
  <si>
    <t>Verizon - OSMH Phone</t>
  </si>
  <si>
    <t>Marian Homes Donation</t>
  </si>
  <si>
    <t>GK Discrationary/gmu food</t>
  </si>
  <si>
    <t>Pancake Supplies - Council</t>
  </si>
  <si>
    <t>Pancake Supplies - Squires</t>
  </si>
  <si>
    <t>Spaghetti Supplies</t>
  </si>
  <si>
    <t>Kairos Support</t>
  </si>
  <si>
    <t>Christmas Tree - Hotel Restivo</t>
  </si>
  <si>
    <t>Pancake Refund</t>
  </si>
  <si>
    <t xml:space="preserve">Bingo </t>
  </si>
  <si>
    <t>Can Refund</t>
  </si>
  <si>
    <t>Kovar</t>
  </si>
  <si>
    <t>Kovar Carry Over</t>
  </si>
  <si>
    <t>Bingo Food - LaRosa</t>
  </si>
  <si>
    <t>Paul Stefan Home - Room</t>
  </si>
  <si>
    <t>Bingo Supplies - Mannion</t>
  </si>
  <si>
    <t>Focus</t>
  </si>
  <si>
    <t>Pancake Breakfast - Squires</t>
  </si>
  <si>
    <t>Bingo - Fr Stefan House</t>
  </si>
  <si>
    <t>Assembly Dues - Will be Transferred</t>
  </si>
  <si>
    <t>OSMH Phone</t>
  </si>
  <si>
    <t>Christmas Trees - River RidgeTree Farms</t>
  </si>
  <si>
    <t>Family Movie Night</t>
  </si>
  <si>
    <t>50/50</t>
  </si>
  <si>
    <t>Helmet</t>
  </si>
  <si>
    <t>Food</t>
  </si>
  <si>
    <t>Christmas Card Sales</t>
  </si>
  <si>
    <t>Membership Reward</t>
  </si>
  <si>
    <t>1st Dues</t>
  </si>
  <si>
    <t>Dues Donations</t>
  </si>
  <si>
    <t>i14</t>
  </si>
  <si>
    <t>i27</t>
  </si>
  <si>
    <t>Christmas Card Tree</t>
  </si>
  <si>
    <t>1ST Initiation Fee</t>
  </si>
  <si>
    <t>Christmas tree supplies</t>
  </si>
  <si>
    <t>Improve a home</t>
  </si>
  <si>
    <t>Pancake Supplies</t>
  </si>
  <si>
    <t>Hearing Aids - Fr Greenhalgh</t>
  </si>
  <si>
    <t>Priests Gifts</t>
  </si>
  <si>
    <t>Pancake - Squires</t>
  </si>
  <si>
    <t>Pancake-Knights</t>
  </si>
  <si>
    <t>Spaghetti</t>
  </si>
  <si>
    <t>Rick Lalich - Nametags</t>
  </si>
  <si>
    <t>Christmas Food Pass Through</t>
  </si>
  <si>
    <t>Ercole Barone-Veteran Donation</t>
  </si>
  <si>
    <t>Children's Christmas Party</t>
  </si>
  <si>
    <t>Badge</t>
  </si>
  <si>
    <t>Pancake Breakfast Knights</t>
  </si>
  <si>
    <t>Pancake Breakfast Refund</t>
  </si>
  <si>
    <t>Christmas Trees Sales</t>
  </si>
  <si>
    <t>Movie Night Food</t>
  </si>
  <si>
    <t>Teach</t>
  </si>
  <si>
    <t>Food Baskets</t>
  </si>
  <si>
    <t>GK Christmas Party</t>
  </si>
  <si>
    <t>Malloy Assembly Dues-transferred</t>
  </si>
  <si>
    <t xml:space="preserve">Christmas Tree Cuttings </t>
  </si>
  <si>
    <t>Helping Hands</t>
  </si>
  <si>
    <t>i19</t>
  </si>
  <si>
    <t>Can Trailer</t>
  </si>
  <si>
    <t>Row Labels</t>
  </si>
  <si>
    <t>Grand Total</t>
  </si>
  <si>
    <t>Sum of Debit   (-)</t>
  </si>
  <si>
    <t>Sum of Credit (+)</t>
  </si>
  <si>
    <t>i21</t>
  </si>
  <si>
    <t>Dues Donations-Military Archdioceses</t>
  </si>
  <si>
    <t>PKD (I2)</t>
  </si>
  <si>
    <t>DUES (I1)</t>
  </si>
  <si>
    <t>Squire Seminarian</t>
  </si>
  <si>
    <t>St Mary of Sorrows March for Life Bus</t>
  </si>
  <si>
    <t>April Improve a Home</t>
  </si>
  <si>
    <t>Culture of Life - Supreme</t>
  </si>
  <si>
    <t>Postage</t>
  </si>
  <si>
    <t xml:space="preserve">Assembly Dues Pass Through </t>
  </si>
  <si>
    <t>Special Olympics Dinner</t>
  </si>
  <si>
    <t>KCIC CHRISTMAS CARDS</t>
  </si>
  <si>
    <t>Bishop Brundige Ad Herald</t>
  </si>
  <si>
    <t>FCCSL Registration</t>
  </si>
  <si>
    <t>Mountain View Project Opportunity</t>
  </si>
  <si>
    <t>1st° Initiation Fee (I22)</t>
  </si>
  <si>
    <t>50/50 (I21)</t>
  </si>
  <si>
    <t>HELMET (I19)</t>
  </si>
  <si>
    <t>FOOD (I7)</t>
  </si>
  <si>
    <t>Dues Donations-Paul Stefan House - room</t>
  </si>
  <si>
    <t>5 Car Raffle Postage/Supplies</t>
  </si>
  <si>
    <t>Bingo Charities - La Sallette Sisters</t>
  </si>
  <si>
    <t>Polish Dinner - La Sallette Sisters</t>
  </si>
  <si>
    <t>Marian Homes Polish Dinner</t>
  </si>
  <si>
    <t>Annual Meeting Hospitality Suite</t>
  </si>
  <si>
    <t>Polish Dinner</t>
  </si>
  <si>
    <t>Scouting</t>
  </si>
  <si>
    <t>Pancake Rebate</t>
  </si>
  <si>
    <t>Dues (CHECK/CASH)</t>
  </si>
  <si>
    <t>PKD (Check/Cash)</t>
  </si>
  <si>
    <t>Dues (IM)</t>
  </si>
  <si>
    <t>PKD (IM)</t>
  </si>
  <si>
    <t>Lucy Schliebaum - Italian Night</t>
  </si>
  <si>
    <t>Ercole Barone-Italian Night</t>
  </si>
  <si>
    <t>Ercole Barone-Polish Night</t>
  </si>
  <si>
    <t>Spaghetti Dinner (CC)</t>
  </si>
  <si>
    <t xml:space="preserve">Pancake </t>
  </si>
  <si>
    <t>Pancake</t>
  </si>
  <si>
    <t>Dues (SQUARE)</t>
  </si>
  <si>
    <t>PKD (SQUARE)</t>
  </si>
  <si>
    <t>Cella Italian Night</t>
  </si>
  <si>
    <t>Pancake Breakfasts - Council</t>
  </si>
  <si>
    <t>Boy Scout Eagle Project</t>
  </si>
  <si>
    <t>Paul Stefan Home - Golf Tournament</t>
  </si>
  <si>
    <t>web services</t>
  </si>
  <si>
    <t>A0</t>
  </si>
  <si>
    <t>OSMH PHONE</t>
  </si>
  <si>
    <t>KCIC Cards - Mailki</t>
  </si>
  <si>
    <t>Bowling Team</t>
  </si>
  <si>
    <t>Jeff Petraski</t>
  </si>
  <si>
    <t>Per Capita</t>
  </si>
  <si>
    <t>TR</t>
  </si>
  <si>
    <t>PKD - Cash</t>
  </si>
  <si>
    <t>PKD - Credit Card</t>
  </si>
  <si>
    <t xml:space="preserve">DUES - Cash </t>
  </si>
  <si>
    <t xml:space="preserve">Postage </t>
  </si>
  <si>
    <t>OSMH Maintenance - Mike Perri</t>
  </si>
  <si>
    <t>OSMH Maintenance - Ercole Barone</t>
  </si>
  <si>
    <t>HELMET (I19) Sharp</t>
  </si>
  <si>
    <t xml:space="preserve">PKD </t>
  </si>
  <si>
    <t>5-Car Raffle Postage</t>
  </si>
  <si>
    <t>OSMH Verizon Telephone</t>
  </si>
  <si>
    <t>Robert Chang - Polish Food</t>
  </si>
  <si>
    <t>Bank Fees (No Check)</t>
  </si>
  <si>
    <t>FCCSL Softball</t>
  </si>
  <si>
    <t xml:space="preserve"> Bingo Soda - Mannion</t>
  </si>
  <si>
    <t>VKCCI</t>
  </si>
  <si>
    <t>Father Bader Scholarship</t>
  </si>
  <si>
    <t>PANCAKE BREAKFAST (I10) Ciaiti</t>
  </si>
  <si>
    <t>Bingo  Varied (see Attached)</t>
  </si>
  <si>
    <t>5 car raffle Cella</t>
  </si>
  <si>
    <t>Initiation Fee (I22)  Gehrki</t>
  </si>
  <si>
    <t>DUES (I1) Gehrki</t>
  </si>
  <si>
    <t>Polish Night - Cella</t>
  </si>
  <si>
    <t>Spaghetti Dinner (I11) Cella</t>
  </si>
  <si>
    <t>Basketball Raffle Prindle</t>
  </si>
  <si>
    <t>DUES (I1) Silva</t>
  </si>
  <si>
    <t>Initiation Fee (I22) Silva</t>
  </si>
  <si>
    <t>DUES (I1) Swedish</t>
  </si>
  <si>
    <t>Initiation Fee (I22) Swedish</t>
  </si>
  <si>
    <t>DUES (I1) Espisito</t>
  </si>
  <si>
    <t>Initiation Fee (I22) Espisito</t>
  </si>
  <si>
    <t>Postage - Sharp</t>
  </si>
  <si>
    <t>Postal Box</t>
  </si>
  <si>
    <t>Improve a Home</t>
  </si>
  <si>
    <t>bowling event</t>
  </si>
  <si>
    <t>Pro Life - Priest for Life</t>
  </si>
  <si>
    <t>Pancakes</t>
  </si>
  <si>
    <t>Spagehetti</t>
  </si>
  <si>
    <t>All Night Grad RHS</t>
  </si>
  <si>
    <t>Verizon Phone Bill</t>
  </si>
  <si>
    <t>Rick Lalich Badges</t>
  </si>
  <si>
    <t>State Meeting Ball Drop</t>
  </si>
  <si>
    <t>bingo charities - Sisters of La Salette</t>
  </si>
  <si>
    <t>IRETON</t>
  </si>
  <si>
    <t>VBS</t>
  </si>
  <si>
    <t>Compassionate friends</t>
  </si>
  <si>
    <t>tex mex</t>
  </si>
  <si>
    <t>pancakes</t>
  </si>
  <si>
    <t>Joe Osborne</t>
  </si>
  <si>
    <t>Brian Prindle</t>
  </si>
  <si>
    <t>William Baker</t>
  </si>
  <si>
    <t>5/23/167</t>
  </si>
  <si>
    <t>Donation - Kovar</t>
  </si>
  <si>
    <t>Mannion - Bingo Food</t>
  </si>
  <si>
    <t>bingo - TEACH</t>
  </si>
  <si>
    <t>CELLA - FOOD</t>
  </si>
  <si>
    <t>POSTAGE</t>
  </si>
  <si>
    <t>MAR</t>
  </si>
  <si>
    <t>bingo - pre-school</t>
  </si>
  <si>
    <t>APR</t>
  </si>
  <si>
    <t>bingo- La Sallette</t>
  </si>
  <si>
    <t>MAY</t>
  </si>
  <si>
    <t>Bowling</t>
  </si>
  <si>
    <t>FamilY Movie Night</t>
  </si>
  <si>
    <t>TerrY Walter - Picnic</t>
  </si>
  <si>
    <t>GK Christmas PartY</t>
  </si>
  <si>
    <t>Hospital MinistrY</t>
  </si>
  <si>
    <t>Children's Choir partY</t>
  </si>
  <si>
    <t>MilitarY Archdioceses Varied (see Attached)</t>
  </si>
  <si>
    <t>Football FrenzY</t>
  </si>
  <si>
    <t>Helmet - MilitarY Archdioceses</t>
  </si>
  <si>
    <t>Kovar CarrY Over</t>
  </si>
  <si>
    <t>40 DaYs for Life</t>
  </si>
  <si>
    <t>PraYer for Life</t>
  </si>
  <si>
    <t>Special OlYmpics Dinner</t>
  </si>
  <si>
    <t>Gordon Goetz - PraYer Cards</t>
  </si>
  <si>
    <t xml:space="preserve">PraYer Card </t>
  </si>
  <si>
    <t>National Catholic PraYer Breakfast</t>
  </si>
  <si>
    <t>AssemblY 3596</t>
  </si>
  <si>
    <t>PraYer Breakfast Table</t>
  </si>
  <si>
    <t>PraYer Cards</t>
  </si>
  <si>
    <t>Speaker SYstem -GK DiscretionarY</t>
  </si>
  <si>
    <t>Badges-AssemblY</t>
  </si>
  <si>
    <t>fs salarY</t>
  </si>
  <si>
    <t>Football FrenzY - State</t>
  </si>
  <si>
    <t>Children's Christmas PartY</t>
  </si>
  <si>
    <t>NUmber</t>
  </si>
  <si>
    <t>ColUmn1</t>
  </si>
  <si>
    <t>LUcY SchliebaUm - Italian Night</t>
  </si>
  <si>
    <t>easter egg hUnt</t>
  </si>
  <si>
    <t>ObUchowski - Polish Food</t>
  </si>
  <si>
    <t>Spaghetti SUpplies</t>
  </si>
  <si>
    <t>HYpothermia Food SUpplies</t>
  </si>
  <si>
    <t>Spahetti SUpplies - Wassif</t>
  </si>
  <si>
    <t>Spahetti SUpplies - Cella</t>
  </si>
  <si>
    <t>Spaghetti Dinner SUpplies</t>
  </si>
  <si>
    <t xml:space="preserve">Pancake SUpplies </t>
  </si>
  <si>
    <t>Pancake SUpplies</t>
  </si>
  <si>
    <t>Pancake SUpplies - SqUires</t>
  </si>
  <si>
    <t>Pancake Breakfast SUpplies - CoUncil</t>
  </si>
  <si>
    <t>Pancake Breakfast SUpplies- SqUires</t>
  </si>
  <si>
    <t>Pancake SUpplies - CoUncil</t>
  </si>
  <si>
    <t>Pancake - SqUires</t>
  </si>
  <si>
    <t>Pancake Breakfasts - CoUncil</t>
  </si>
  <si>
    <t>Pancake Breakfast - SqUires</t>
  </si>
  <si>
    <t>Bingo SUpplies - Mannion</t>
  </si>
  <si>
    <t>Bingo SUpplies</t>
  </si>
  <si>
    <t>Fr Stefan Bingo SUpplies</t>
  </si>
  <si>
    <t>Bingo Pass ThroUgh - Pre School Scholarships</t>
  </si>
  <si>
    <t>Richard PolhemUs - Picnic</t>
  </si>
  <si>
    <t>McHUgh SUpplies (Christmas PartY)</t>
  </si>
  <si>
    <t>Peter McShUrleY - Seminarian</t>
  </si>
  <si>
    <t>New ChUrch</t>
  </si>
  <si>
    <t>Serra ClUb - Vocations</t>
  </si>
  <si>
    <t>Kairos SUpport</t>
  </si>
  <si>
    <t>DUes - PP/IM</t>
  </si>
  <si>
    <t>DUES (I1) Varied DUes</t>
  </si>
  <si>
    <t>DUES (I1) Varied IM DUes</t>
  </si>
  <si>
    <t>DUES (I1) McAUltY</t>
  </si>
  <si>
    <t>DUES (I1) SchUmacher</t>
  </si>
  <si>
    <t>DUes</t>
  </si>
  <si>
    <t>DUes - Credit Card</t>
  </si>
  <si>
    <t>1st DUes</t>
  </si>
  <si>
    <t>DUes (CHECK/CASH)</t>
  </si>
  <si>
    <t>DUes (IM)</t>
  </si>
  <si>
    <t>DUes (SQUARE)</t>
  </si>
  <si>
    <t>Pancake ReimbUrsement (i10) Continental Mills</t>
  </si>
  <si>
    <t>Pancake RefUnd</t>
  </si>
  <si>
    <t>Pancake Breakfast RefUnd</t>
  </si>
  <si>
    <t>SqUire Pancakes</t>
  </si>
  <si>
    <t>50/50 (Stephen FoUndation)</t>
  </si>
  <si>
    <t>Polish Night  ObUchowski</t>
  </si>
  <si>
    <t>Bingo - Fr Stefan HoUse</t>
  </si>
  <si>
    <t>DUes Donations-MilitarY Archdioceses</t>
  </si>
  <si>
    <t xml:space="preserve">Can TUrn in Lopez </t>
  </si>
  <si>
    <t>Can RefUnd</t>
  </si>
  <si>
    <t>Initiation Fee (I22) McAUltY</t>
  </si>
  <si>
    <t>Initiation Fee (I22) SchUmacher</t>
  </si>
  <si>
    <t>DUes Donations</t>
  </si>
  <si>
    <t>DUes Pass ThroUgh to AssemblY</t>
  </si>
  <si>
    <t>RepaYment of SqUire SUpplies</t>
  </si>
  <si>
    <t>Membership State RefUnd</t>
  </si>
  <si>
    <t>AssemblY DUes - Will be Transferred</t>
  </si>
  <si>
    <t>Stefan FoUndation</t>
  </si>
  <si>
    <t>PaUl Stefan Home - Room</t>
  </si>
  <si>
    <t>DUes Donations-PaUl Stefan HoUse - room</t>
  </si>
  <si>
    <t>DUes Donations - PP</t>
  </si>
  <si>
    <t>DUes Donations - Cash</t>
  </si>
  <si>
    <t>50/50 (I21) DahlhaUser</t>
  </si>
  <si>
    <t>DUes Donations  (I4) Varied (see Attached)</t>
  </si>
  <si>
    <t>PANCAKE BREAKFAST (I5) SqUires</t>
  </si>
  <si>
    <t>SqUires FUndRaiser</t>
  </si>
  <si>
    <t>FOOD (I7) DahlhaUser</t>
  </si>
  <si>
    <t>Prolife BUs</t>
  </si>
  <si>
    <t>St MarY of Sorrows March for Life BUs</t>
  </si>
  <si>
    <t>PaUl Stefan FoUndation</t>
  </si>
  <si>
    <t>PaUl Stefan Home - Pro Life Misc</t>
  </si>
  <si>
    <t>American Life LeagUe</t>
  </si>
  <si>
    <t>PaUl Stefan Home - Golf ToUrnament</t>
  </si>
  <si>
    <t>KOVAR SUpplies</t>
  </si>
  <si>
    <t>Celebrate Fairfax SUpplies</t>
  </si>
  <si>
    <t>sUpplies</t>
  </si>
  <si>
    <t>SUpplies</t>
  </si>
  <si>
    <t>AssemblY SUpplies - to be reimbUrsed</t>
  </si>
  <si>
    <t>SUpreme</t>
  </si>
  <si>
    <t>sUpreme sUpplies</t>
  </si>
  <si>
    <t xml:space="preserve">James McHUgh </t>
  </si>
  <si>
    <t>Postage-AnnUitY Mail</t>
  </si>
  <si>
    <t>AssemblY Pass ThroUgh DUes</t>
  </si>
  <si>
    <t>Project MUstard Seed - MarY Alice Dragone</t>
  </si>
  <si>
    <t>PraYer Card JUstice Scalia</t>
  </si>
  <si>
    <t>GK DiscreationarY - PaUl Maltiagiati Golf ToUrnament</t>
  </si>
  <si>
    <t>GK DiscreationarY - PaUl Maltiagiati Golf ToUrnament (VOID)</t>
  </si>
  <si>
    <t>GK DiscretionarY - PaUla Simmons Sacred Vessels</t>
  </si>
  <si>
    <t>GK DiscretionarY - St Patrick Catholic ChUrch Richmond</t>
  </si>
  <si>
    <t>GK DiscrationarY/gmU food</t>
  </si>
  <si>
    <t>Christmas Food Pass ThroUgh</t>
  </si>
  <si>
    <t>Bishop BrUndige Ad Herald</t>
  </si>
  <si>
    <t>CoUncil Caps</t>
  </si>
  <si>
    <t>Badges-CoUncil</t>
  </si>
  <si>
    <t>AssemblY Pass ThroUgh</t>
  </si>
  <si>
    <t>MalloY AssemblY DUes-transferred</t>
  </si>
  <si>
    <t xml:space="preserve">AssemblY DUes Pass ThroUgh </t>
  </si>
  <si>
    <t>CUltUre of Life</t>
  </si>
  <si>
    <t>CUltUre of Life - SUpreme</t>
  </si>
  <si>
    <t>Gas for QUarterlY Meeting</t>
  </si>
  <si>
    <t>AnnUal Meeting HospitalitY SUite</t>
  </si>
  <si>
    <t>Hospital SUite</t>
  </si>
  <si>
    <t>LiabilitY InsUrance</t>
  </si>
  <si>
    <t>MosleY SoUle</t>
  </si>
  <si>
    <t>JoshUa Freda</t>
  </si>
  <si>
    <t>Degree Breakfast Items (DonUts and Bagels)</t>
  </si>
  <si>
    <t>James McHUgh - Fr Barkett LUnch</t>
  </si>
  <si>
    <t>Stephen BUcher</t>
  </si>
  <si>
    <t>DUes ReimbUrsement - KearneY (GK selection)</t>
  </si>
  <si>
    <t>John PaUl Shrine (VOID)</t>
  </si>
  <si>
    <t>John PaUl Shrine - Mike Mellor</t>
  </si>
  <si>
    <t>LUcY SchlebaUm - installation Dinner</t>
  </si>
  <si>
    <t>OSMH Maintenance - Jack DUlan</t>
  </si>
  <si>
    <t>5 Car Raffle Postage/SUpplies</t>
  </si>
  <si>
    <t>Christmas Tree SUpplies - DonUts</t>
  </si>
  <si>
    <t>Christmas tree sUpplies</t>
  </si>
  <si>
    <t xml:space="preserve">Christmas Tree CUttings </t>
  </si>
  <si>
    <t>Christmas Tree SUpplies</t>
  </si>
  <si>
    <t>SqUires AnnUal Dinner</t>
  </si>
  <si>
    <t>SqUire AnnUal Dinner</t>
  </si>
  <si>
    <t>SqUire SUpplies</t>
  </si>
  <si>
    <t>SqUires Pancakes</t>
  </si>
  <si>
    <t>Pancakes - SqUires</t>
  </si>
  <si>
    <t>SqUires - OUr DailY Bread</t>
  </si>
  <si>
    <t>SqUires</t>
  </si>
  <si>
    <t>SqUire Seminarian</t>
  </si>
  <si>
    <t>MoUntain View Project OpportUnitY</t>
  </si>
  <si>
    <t>FocUs</t>
  </si>
  <si>
    <t xml:space="preserve">BrUce Dillon - World YoUth DaY </t>
  </si>
  <si>
    <t>CommUnitY FoUndation of NOVA</t>
  </si>
  <si>
    <t>MUltiple (Angeloti, MUrphY, MUrphY, peason, bUrgess, soUle, careY, ramos, pham)</t>
  </si>
  <si>
    <t>YoUng Man/YoUng Woman</t>
  </si>
  <si>
    <t>High School GradUation PartY (Woodson, PaUl VI)</t>
  </si>
  <si>
    <t>troop 697 scoUting</t>
  </si>
  <si>
    <t>JUstin Keller Eagle Project</t>
  </si>
  <si>
    <t>ScoUting</t>
  </si>
  <si>
    <t>BoY ScoUt Eagle Project</t>
  </si>
  <si>
    <t>St MarY YoUth</t>
  </si>
  <si>
    <t>LIne #</t>
  </si>
  <si>
    <t>KOVAR Dues Donations</t>
  </si>
  <si>
    <t>Bingo Supplies</t>
  </si>
  <si>
    <t>Supreme</t>
  </si>
  <si>
    <t>Assembly Pass Through</t>
  </si>
  <si>
    <t>Prayer Breakfast Table</t>
  </si>
  <si>
    <t>Plaque Engraving</t>
  </si>
  <si>
    <t>ASSEMBLY PASSThrough</t>
  </si>
  <si>
    <t>AD for State Program</t>
  </si>
  <si>
    <t>Able Charities</t>
  </si>
  <si>
    <t>Compassionate Friends</t>
  </si>
  <si>
    <t>All Night Grad Party - Bishop Ireton</t>
  </si>
  <si>
    <t xml:space="preserve">Paul Stefan Donation </t>
  </si>
  <si>
    <t>DUES</t>
  </si>
  <si>
    <t>PostMaster Mailbox Rent</t>
  </si>
  <si>
    <t>Squires Family Dinner</t>
  </si>
  <si>
    <t>All Night Grad Party - Paul VI</t>
  </si>
  <si>
    <t>Catholic Prayer Breakfast</t>
  </si>
  <si>
    <t>Eagle Project - Alex Willis</t>
  </si>
  <si>
    <t>All Saints - 5 Car Raffle</t>
  </si>
  <si>
    <t>Pancake Breakfast Supplies</t>
  </si>
  <si>
    <t>Squire Seminarian - Philip Briggs</t>
  </si>
  <si>
    <t>Bingo Supplies - La Rosa</t>
  </si>
  <si>
    <t>Bingo Supplies - Gulac</t>
  </si>
  <si>
    <t>Aaron Peiffer - Discernment</t>
  </si>
  <si>
    <t>Eagle Project - Andrew Beauchemin</t>
  </si>
  <si>
    <t>Improve a home Donation</t>
  </si>
  <si>
    <t>Pancake Breakfast (Knights)</t>
  </si>
  <si>
    <t>Pancake Squires</t>
  </si>
  <si>
    <t>Germain BSA Return</t>
  </si>
  <si>
    <t>Scholarships (Anthony Jones, Mary Turgeon, Phillip Ramos, Kenra Martin, Vernon Adrade, Andrew Meyers, Brandon Guerzon)</t>
  </si>
  <si>
    <t>St Mary Youth</t>
  </si>
  <si>
    <t>Community Foundation of NOVA (Baker Scholarship)</t>
  </si>
  <si>
    <t>Rich Lalich - 11467</t>
  </si>
  <si>
    <t>Jim McHugh</t>
  </si>
  <si>
    <t>Johnny Restivo</t>
  </si>
  <si>
    <t>Fr Bader Scholarship</t>
  </si>
  <si>
    <t>Mike Mannion</t>
  </si>
  <si>
    <t>JoHn Germain</t>
  </si>
  <si>
    <t>Dues (cash/checks)</t>
  </si>
  <si>
    <t>Dues (im)</t>
  </si>
  <si>
    <t>TEX-MEX Dinner</t>
  </si>
  <si>
    <t>TEX-MEX Dinner (Square)</t>
  </si>
  <si>
    <t>Pancake Breakfast - Knights</t>
  </si>
  <si>
    <t>Bingo (CC)</t>
  </si>
  <si>
    <t xml:space="preserve">Diocese of Arlington </t>
  </si>
  <si>
    <t>Military Archdiocese Donation</t>
  </si>
  <si>
    <t>Tex-Mex (Amigos en Cristo pass through)</t>
  </si>
  <si>
    <t>(blank)</t>
  </si>
  <si>
    <t>KCIC cards</t>
  </si>
  <si>
    <t>GK Discretionary Expenses</t>
  </si>
  <si>
    <t>Hartle</t>
  </si>
  <si>
    <t>F13</t>
  </si>
  <si>
    <t>Pre-Meeting Food</t>
  </si>
  <si>
    <t>Shirt/Hat Deposit</t>
  </si>
  <si>
    <t xml:space="preserve">Supplies </t>
  </si>
  <si>
    <t>Dues Transfer - Assembly</t>
  </si>
  <si>
    <t>Supreme Supplies</t>
  </si>
  <si>
    <t>Supreme Culture of Life</t>
  </si>
  <si>
    <t>State of VA - Per Capita</t>
  </si>
  <si>
    <t>OMSH Phone</t>
  </si>
  <si>
    <t>Installation supplies - Sterno</t>
  </si>
  <si>
    <t>Office Supplies</t>
  </si>
  <si>
    <t>Website</t>
  </si>
  <si>
    <t>Installation supplies - Flowers</t>
  </si>
  <si>
    <t>Installation supplies - Food</t>
  </si>
  <si>
    <t>Bingo Pass Through - TEACH</t>
  </si>
  <si>
    <t>Lucy Schliebaum - Installation</t>
  </si>
  <si>
    <t>Softball equpment</t>
  </si>
  <si>
    <t xml:space="preserve">Dues Donation </t>
  </si>
  <si>
    <t>Celebrate Fairfax Tips</t>
  </si>
  <si>
    <t>Shirt Order</t>
  </si>
  <si>
    <t>Installation Fee</t>
  </si>
  <si>
    <t>SHIRTS/HATS</t>
  </si>
  <si>
    <t>IRS - Late Fee</t>
  </si>
  <si>
    <t>Administrative Copies</t>
  </si>
  <si>
    <t>Dinner Supplies</t>
  </si>
  <si>
    <t>Family Picnic Supplies</t>
  </si>
  <si>
    <t xml:space="preserve">Paul Stefan Foundation </t>
  </si>
  <si>
    <t>Aluminum Cans</t>
  </si>
  <si>
    <t>Seminary Picnic</t>
  </si>
  <si>
    <t>O19</t>
  </si>
  <si>
    <t>Assembly Pass through - Dues</t>
  </si>
  <si>
    <t>Recruitment Poster</t>
  </si>
  <si>
    <t>Assembly Loan</t>
  </si>
  <si>
    <t>Paul Maltigatti Golf Tournament</t>
  </si>
  <si>
    <t>A Best Choice</t>
  </si>
  <si>
    <t>Paint Equipment</t>
  </si>
  <si>
    <t>Hurricane Relief</t>
  </si>
  <si>
    <t>Squire Pancake Supplies</t>
  </si>
  <si>
    <t>Neddie Mountain Farm - Christmas Tree</t>
  </si>
  <si>
    <t>Raffle Tickets</t>
  </si>
  <si>
    <t>Christmas Tree Supply - Trip to NC</t>
  </si>
  <si>
    <t>Website name</t>
  </si>
  <si>
    <t>Insurance</t>
  </si>
  <si>
    <t>PANCAKE BREAKFAST (I10)</t>
  </si>
  <si>
    <t>PANCAKE Refund</t>
  </si>
  <si>
    <t>Frames - Obuchowski</t>
  </si>
  <si>
    <t>3rd Degree Exemplification</t>
  </si>
  <si>
    <t>Bingo Charity - La Sallette Sisters</t>
  </si>
  <si>
    <t>Bingo Food</t>
  </si>
  <si>
    <t>Domain Name</t>
  </si>
  <si>
    <t>Plaque Plates</t>
  </si>
  <si>
    <t>MEETING FOOD</t>
  </si>
  <si>
    <t>Bingo (i17)</t>
  </si>
  <si>
    <t>i23</t>
  </si>
  <si>
    <t>Tree Permit</t>
  </si>
  <si>
    <t>Neddie Mountain Tree - Christmas Tree</t>
  </si>
  <si>
    <t>Paul Stephan Foundation Room</t>
  </si>
  <si>
    <t>Priest Christmas Gift</t>
  </si>
  <si>
    <t>Grand Knight Christmas Party</t>
  </si>
  <si>
    <t>Food Basket Pass Through</t>
  </si>
  <si>
    <t>Children Christmas Party</t>
  </si>
  <si>
    <t>Website Maintenance</t>
  </si>
  <si>
    <t>Christmas Cards</t>
  </si>
  <si>
    <t>Christmas Tree</t>
  </si>
  <si>
    <t>7/17-12/17</t>
  </si>
  <si>
    <t>I10s</t>
  </si>
  <si>
    <t>Pancake Breakfast (Squire)</t>
  </si>
  <si>
    <t>F4s</t>
  </si>
  <si>
    <t>Pancake Supplies (Squire)</t>
  </si>
  <si>
    <t>Pancake supplies</t>
  </si>
  <si>
    <t>Pancake Income</t>
  </si>
  <si>
    <t>Mountain View School</t>
  </si>
  <si>
    <t>1st° DUES (I1)</t>
  </si>
  <si>
    <t xml:space="preserve">I1 </t>
  </si>
  <si>
    <t>i24</t>
  </si>
  <si>
    <t>h6</t>
  </si>
  <si>
    <t>O31</t>
  </si>
  <si>
    <t>O29</t>
  </si>
  <si>
    <t>O28</t>
  </si>
  <si>
    <t>O27</t>
  </si>
  <si>
    <t>O26</t>
  </si>
  <si>
    <t>O23</t>
  </si>
  <si>
    <t>L14</t>
  </si>
  <si>
    <t>L13</t>
  </si>
  <si>
    <t>L12</t>
  </si>
  <si>
    <t>L9</t>
  </si>
  <si>
    <t>Parish Evangilization</t>
  </si>
  <si>
    <t>C18</t>
  </si>
  <si>
    <t>C17</t>
  </si>
  <si>
    <t>C13</t>
  </si>
  <si>
    <t>Installation Food</t>
  </si>
  <si>
    <t>Verizon Phone</t>
  </si>
  <si>
    <t>Assembly Dues Pass Thru</t>
  </si>
  <si>
    <t>Budget Copies</t>
  </si>
  <si>
    <t>Alter Server Picnic</t>
  </si>
  <si>
    <t>Installation Flowers</t>
  </si>
  <si>
    <t>Minute Copies</t>
  </si>
  <si>
    <t>Installation Misc</t>
  </si>
  <si>
    <t>Military Arch Donation</t>
  </si>
  <si>
    <t>State Check</t>
  </si>
  <si>
    <t>i16</t>
  </si>
  <si>
    <t xml:space="preserve">Donation </t>
  </si>
  <si>
    <t>Miscellaneous/Plaque</t>
  </si>
  <si>
    <t>Franciscian Donation</t>
  </si>
  <si>
    <t>State Council (Per Capita)</t>
  </si>
  <si>
    <t>Can Trailer repair</t>
  </si>
  <si>
    <t>Exemplification Robe Cleaning</t>
  </si>
  <si>
    <t>Christmas Tree Deposit</t>
  </si>
  <si>
    <t>Marih Center</t>
  </si>
  <si>
    <t>VA Football Raffle</t>
  </si>
  <si>
    <t>St Mary Passthrough</t>
  </si>
  <si>
    <t>IRS FEES</t>
  </si>
  <si>
    <t>Christmas Tree Permit</t>
  </si>
  <si>
    <t xml:space="preserve">Dues Donations </t>
  </si>
  <si>
    <t>Travelers Insurance</t>
  </si>
  <si>
    <t>Rich Lalich - Badges</t>
  </si>
  <si>
    <t>Cup-o-Joe Food</t>
  </si>
  <si>
    <t>State Badges</t>
  </si>
  <si>
    <t>Table Dolly Repair</t>
  </si>
  <si>
    <t>Marih Center - Bingo Charity</t>
  </si>
  <si>
    <t>Football Frenzy - State of VA</t>
  </si>
  <si>
    <t>Supreme - Supplies</t>
  </si>
  <si>
    <t>3rd Degree Lunch</t>
  </si>
  <si>
    <t>Jovic Embrodery</t>
  </si>
  <si>
    <t>Bingo Food/Drink</t>
  </si>
  <si>
    <t>4th degree Exemplification Pass Through</t>
  </si>
  <si>
    <t>March for Life Bus</t>
  </si>
  <si>
    <t>Spaghettii Supplies</t>
  </si>
  <si>
    <t>Neddie Mtn Christmas Trees</t>
  </si>
  <si>
    <t>Chistmas tree supplies</t>
  </si>
  <si>
    <t>Priest Christmas Gifts</t>
  </si>
  <si>
    <t>Marian Homes - Bingo Pass Through</t>
  </si>
  <si>
    <t>Squires - Seminarians</t>
  </si>
  <si>
    <t>Food  Basket Pass through</t>
  </si>
  <si>
    <t>Military Archdioceses Donation</t>
  </si>
  <si>
    <t>Café Food</t>
  </si>
  <si>
    <t>Christmas Card</t>
  </si>
  <si>
    <t>Description</t>
  </si>
  <si>
    <t>Debit</t>
  </si>
  <si>
    <t>Credit</t>
  </si>
  <si>
    <t>C1</t>
  </si>
  <si>
    <t>C2</t>
  </si>
  <si>
    <t>C3</t>
  </si>
  <si>
    <t>International Night Supplies</t>
  </si>
  <si>
    <t>C4</t>
  </si>
  <si>
    <t>C5</t>
  </si>
  <si>
    <t>Blank</t>
  </si>
  <si>
    <t>C6</t>
  </si>
  <si>
    <t>C7</t>
  </si>
  <si>
    <t>C8</t>
  </si>
  <si>
    <t>C9</t>
  </si>
  <si>
    <t>L10</t>
  </si>
  <si>
    <t>C10</t>
  </si>
  <si>
    <t>FOCUS - College Mission Support</t>
  </si>
  <si>
    <t>C11</t>
  </si>
  <si>
    <t>C14</t>
  </si>
  <si>
    <t>C15</t>
  </si>
  <si>
    <t>C16</t>
  </si>
  <si>
    <t>O20</t>
  </si>
  <si>
    <t>O22</t>
  </si>
  <si>
    <t>O24</t>
  </si>
  <si>
    <t>O25</t>
  </si>
  <si>
    <t>O30</t>
  </si>
  <si>
    <t>GK Holiday Party - Lucy Schliebaum</t>
  </si>
  <si>
    <t>KCIC Cards</t>
  </si>
  <si>
    <t>Supreme Supplies/Culture of Life</t>
  </si>
  <si>
    <t>Web Support - Weebly</t>
  </si>
  <si>
    <t>3rd Degree Lunch - Exemplification</t>
  </si>
  <si>
    <t>5 Car Raffle Postage Supplies</t>
  </si>
  <si>
    <t>Poster Contest Winner</t>
  </si>
  <si>
    <t>Mass Cards</t>
  </si>
  <si>
    <t>Scouts</t>
  </si>
  <si>
    <t>Bingo Food/Drinks</t>
  </si>
  <si>
    <t>Eagle Project</t>
  </si>
  <si>
    <t>State Bowling</t>
  </si>
  <si>
    <t>Frames</t>
  </si>
  <si>
    <t>Sisters of La Salette - Bingo Pass Through</t>
  </si>
  <si>
    <t>Seminarian Support - Baran, Wealkes, Petroski</t>
  </si>
  <si>
    <t>Courage Lion program (State)</t>
  </si>
  <si>
    <t>FFX County Softball</t>
  </si>
  <si>
    <t>5 Car Raffle - All Saints</t>
  </si>
  <si>
    <t>Web Support - Net Fonts</t>
  </si>
  <si>
    <t>Bingo Pass Through - Teach</t>
  </si>
  <si>
    <t>State Bingo Prize Pass Through</t>
  </si>
  <si>
    <t>Virginia McGivney VA Center Flags</t>
  </si>
  <si>
    <t xml:space="preserve">Robotics Club </t>
  </si>
  <si>
    <t>Lenten Soup Supper Bread</t>
  </si>
  <si>
    <t xml:space="preserve">Web Site Management </t>
  </si>
  <si>
    <t>Bingo Drinks</t>
  </si>
  <si>
    <t>Improve A Home</t>
  </si>
  <si>
    <t>Bingo Pass Through - Reece's Rainbow</t>
  </si>
  <si>
    <t>State Meeting Ad</t>
  </si>
  <si>
    <t>State Meeting Hospitality Suite</t>
  </si>
  <si>
    <t>Degree Supplies</t>
  </si>
  <si>
    <t>Pancake Repair</t>
  </si>
  <si>
    <t>St Mary Donation</t>
  </si>
  <si>
    <t>American Heritage Girls</t>
  </si>
  <si>
    <t>Alter Servers Picnic</t>
  </si>
  <si>
    <t>Officer Badges</t>
  </si>
  <si>
    <t>Baker Scholarship</t>
  </si>
  <si>
    <t>St Mary VBS</t>
  </si>
  <si>
    <t>Other Donations</t>
  </si>
  <si>
    <t>Helmet (I10)</t>
  </si>
  <si>
    <t>Pancake Breakfast (I10)</t>
  </si>
  <si>
    <t>Five Car Raffle</t>
  </si>
  <si>
    <t>Bingo (I17)</t>
  </si>
  <si>
    <t>Pancake Breakfast Rebate (I10)</t>
  </si>
  <si>
    <t>I5a</t>
  </si>
  <si>
    <t>Column 1</t>
  </si>
  <si>
    <t>1st Degree Initiation Fee (I22)</t>
  </si>
  <si>
    <t>50\50</t>
  </si>
  <si>
    <t xml:space="preserve">Income </t>
  </si>
  <si>
    <t>As of:  06/20/19</t>
  </si>
  <si>
    <t>IAHD</t>
  </si>
  <si>
    <t>This amount can be changed by a mandatory $ fee per meal.  This equals approximately $50 per meeting in donations.</t>
  </si>
  <si>
    <t>This is for a new income unplanned income</t>
  </si>
  <si>
    <t xml:space="preserve">This should equal 9 breakfasts at $670 </t>
  </si>
  <si>
    <t>Donation Based for 8 dinners (approx. 670 per breakfast)</t>
  </si>
  <si>
    <t>Free Dinner for all Knights, Donation for selected Charity (Charity is pass through)</t>
  </si>
  <si>
    <t>This is based on last years sales and is a guestimate.</t>
  </si>
  <si>
    <t>average $1500 per game gross income</t>
  </si>
  <si>
    <t>80% of sales returns to State Council</t>
  </si>
  <si>
    <t>All is pass through</t>
  </si>
  <si>
    <t xml:space="preserve">$15 per new members.  </t>
  </si>
  <si>
    <t>Family Program</t>
  </si>
  <si>
    <t>Sometimes they do a collection for a special charity</t>
  </si>
  <si>
    <t>Requirement is for six boxes for all points - $1320 plus shipping</t>
  </si>
  <si>
    <t>Global Wheelchair Mission</t>
  </si>
  <si>
    <t>Need full trailer of 110 or 208 chairs for area</t>
  </si>
  <si>
    <t xml:space="preserve">This is dependent on the Community Chair - Does he want to advertise and support? </t>
  </si>
  <si>
    <t>Pull 2 scholarships for those attending Catholic High Schools and 3 for those attending Catholic Colleges or Universities</t>
  </si>
  <si>
    <t>J. Brown</t>
  </si>
  <si>
    <r>
      <rPr>
        <sz val="9"/>
        <color rgb="FFFF0000"/>
        <rFont val="Arial"/>
        <family val="2"/>
      </rPr>
      <t>$2000</t>
    </r>
    <r>
      <rPr>
        <sz val="9"/>
        <rFont val="Arial"/>
        <family val="2"/>
      </rPr>
      <t xml:space="preserve"> for Troop 697; $500 for American Heritage Girls 683 + $500; $500 for Eagle Scout Projects</t>
    </r>
  </si>
  <si>
    <t>Gulac</t>
  </si>
  <si>
    <t>Alter Donation</t>
  </si>
  <si>
    <t>Squires Pancake Breakfast (I10)</t>
  </si>
  <si>
    <t>General Donation</t>
  </si>
  <si>
    <t>VKCII Check</t>
  </si>
  <si>
    <t>`</t>
  </si>
  <si>
    <t>Kovar Supplies - TriSales Inc</t>
  </si>
  <si>
    <t>per Capita</t>
  </si>
  <si>
    <t>Catholic advertising</t>
  </si>
  <si>
    <t>State of VA Assessment/Annual</t>
  </si>
  <si>
    <t>Rich Lalich - Badges - Rutkowski</t>
  </si>
  <si>
    <t>Assembly PassThrough</t>
  </si>
  <si>
    <t>Council Picnic Suipplies - Sheridan</t>
  </si>
  <si>
    <t>marian Homes</t>
  </si>
  <si>
    <t>christmas tree supplies</t>
  </si>
  <si>
    <t>COMPASSIONATE FRIENDS</t>
  </si>
  <si>
    <t>Christmas Trees Permit</t>
  </si>
  <si>
    <t>phh Mortgage - duffy loan</t>
  </si>
  <si>
    <t>Spaghetti supplies</t>
  </si>
  <si>
    <t>travelers insurance</t>
  </si>
  <si>
    <t>irs - tax penalty</t>
  </si>
  <si>
    <t>March for Life Bus - St Mary</t>
  </si>
  <si>
    <t>GRILL COVER</t>
  </si>
  <si>
    <t>Squire Seminarian - R. Malebrander</t>
  </si>
  <si>
    <t>christmas trees</t>
  </si>
  <si>
    <t>admin supplies</t>
  </si>
  <si>
    <t>marih center - new born support</t>
  </si>
  <si>
    <t>Priest Gift - Fr Barkett</t>
  </si>
  <si>
    <t>Priest Gift - Fr Greenhaulgh</t>
  </si>
  <si>
    <t>Priest Gift - Fr Rushkamp</t>
  </si>
  <si>
    <t>Priest Gift - Fr Peffley</t>
  </si>
  <si>
    <t>Bingo Pass Thru - A Best Choice</t>
  </si>
  <si>
    <t>bingo supplies</t>
  </si>
  <si>
    <t>vkcci - duffy payback - Pass Thru</t>
  </si>
  <si>
    <t>paul Stefan Foundation</t>
  </si>
  <si>
    <t>o6</t>
  </si>
  <si>
    <t>c17</t>
  </si>
  <si>
    <t>c18</t>
  </si>
  <si>
    <t>c14</t>
  </si>
  <si>
    <t>c13</t>
  </si>
  <si>
    <t>LINE #</t>
  </si>
  <si>
    <t>Total</t>
  </si>
  <si>
    <t>Budget</t>
  </si>
  <si>
    <t>O32</t>
  </si>
  <si>
    <t>O33</t>
  </si>
  <si>
    <t>All Night Grad Party - PVI</t>
  </si>
  <si>
    <t>All Night Grad Party - Robinson</t>
  </si>
  <si>
    <t xml:space="preserve">Jovic Embrodery - Hats </t>
  </si>
  <si>
    <t>Actual income</t>
  </si>
  <si>
    <t>Actual Expenses</t>
  </si>
  <si>
    <t>Sum of Debit</t>
  </si>
  <si>
    <t>Sum of Credit</t>
  </si>
  <si>
    <t>dues</t>
  </si>
  <si>
    <t>C45</t>
  </si>
  <si>
    <t>O34</t>
  </si>
  <si>
    <t xml:space="preserve">Miscellaneous </t>
  </si>
  <si>
    <t>Thanksgiving Basket Donations</t>
  </si>
  <si>
    <t>Helmet (I19)</t>
  </si>
  <si>
    <t>Vacation Bible School</t>
  </si>
  <si>
    <t>Bingo Expenses, prizes, refreshments*</t>
  </si>
  <si>
    <t>Scouting (Boy and Venture)</t>
  </si>
  <si>
    <t>High School Scholarships</t>
  </si>
  <si>
    <t>Angel Scholarship Fund (Pre-School)</t>
  </si>
  <si>
    <t>Citizenship Essay Contest</t>
  </si>
  <si>
    <t>Soccer &amp; Free Throw Contests</t>
  </si>
  <si>
    <t>Memorial Fund</t>
  </si>
  <si>
    <t>Benevolence Fund</t>
  </si>
  <si>
    <t>Pancake Breakfast (Squires)</t>
  </si>
  <si>
    <t>Bank Refund</t>
  </si>
  <si>
    <t>=I27</t>
  </si>
  <si>
    <t>LFF</t>
  </si>
  <si>
    <t>Grand Knight selects the charity the 50/50 income goes to.  Last year Military Archdiocese.</t>
  </si>
  <si>
    <t>Pancake Breakfasts</t>
  </si>
  <si>
    <t>Spaghetti Dinners</t>
  </si>
  <si>
    <t>Fish Fry Lenten Meals</t>
  </si>
  <si>
    <t>Community Subtotal</t>
  </si>
  <si>
    <t>HomeAid</t>
  </si>
  <si>
    <t>Family Subtotal</t>
  </si>
  <si>
    <t>Faith Subtotal</t>
  </si>
  <si>
    <t>Community Program Expenses</t>
  </si>
  <si>
    <t>Family Program Expenses</t>
  </si>
  <si>
    <t>Faith Program Expenses</t>
  </si>
  <si>
    <t xml:space="preserve">Lenten Meals / Fish Frys </t>
  </si>
  <si>
    <t>TBD</t>
  </si>
  <si>
    <t>Family Bingo</t>
  </si>
  <si>
    <t xml:space="preserve">Life Program Expenses </t>
  </si>
  <si>
    <t xml:space="preserve">Life Program Subtotal </t>
  </si>
  <si>
    <t xml:space="preserve">Council Opns Subtotal </t>
  </si>
  <si>
    <t>Osborne</t>
  </si>
  <si>
    <t>Chicken Dinner Sales</t>
  </si>
  <si>
    <t>KOVAR Donations</t>
  </si>
  <si>
    <t xml:space="preserve">Project Gabriel </t>
  </si>
  <si>
    <t>Costs going up</t>
  </si>
  <si>
    <t xml:space="preserve">Based on actual assessment </t>
  </si>
  <si>
    <t>Modest financial contributions are expected</t>
  </si>
  <si>
    <t>Moratta</t>
  </si>
  <si>
    <t>CD</t>
  </si>
  <si>
    <t>RSVP</t>
  </si>
  <si>
    <t>Six Lenten Fish fry events forecasted for Lent 2023</t>
  </si>
  <si>
    <t xml:space="preserve">Faith program </t>
  </si>
  <si>
    <t>PGK Obuchowski</t>
  </si>
  <si>
    <t>PGK Cella/PGK Sharp</t>
  </si>
  <si>
    <t>Hosted by Youth Group, supported by the council</t>
  </si>
  <si>
    <t>PGK Meinsen</t>
  </si>
  <si>
    <t xml:space="preserve">Gulac </t>
  </si>
  <si>
    <t>International Night</t>
  </si>
  <si>
    <t xml:space="preserve">Osborne </t>
  </si>
  <si>
    <t>PGK Mellor</t>
  </si>
  <si>
    <t>Dave Bernero</t>
  </si>
  <si>
    <t xml:space="preserve"> A Best Choice Ultrasound</t>
  </si>
  <si>
    <t xml:space="preserve">Dave Bernero </t>
  </si>
  <si>
    <t>Council Supplies</t>
  </si>
  <si>
    <t>Estimate based on last year</t>
  </si>
  <si>
    <t>Christmas Tree Sales Supplies</t>
  </si>
  <si>
    <t>FS / KOVAR Lead</t>
  </si>
  <si>
    <r>
      <t>Donation based for 8 dinners (parish pays for one).</t>
    </r>
    <r>
      <rPr>
        <sz val="9"/>
        <color rgb="FFFF0000"/>
        <rFont val="Arial"/>
        <family val="2"/>
      </rPr>
      <t xml:space="preserve">  </t>
    </r>
    <r>
      <rPr>
        <sz val="9"/>
        <rFont val="Arial"/>
        <family val="2"/>
      </rPr>
      <t>Attendance was low last FY compared to prior years</t>
    </r>
  </si>
  <si>
    <t>Notes:</t>
  </si>
  <si>
    <t xml:space="preserve">Chancellor </t>
  </si>
  <si>
    <t>$15.00 stipend to cover initial expenses to join the council.  See note below</t>
  </si>
  <si>
    <t>Notes</t>
  </si>
  <si>
    <t>Veterans Day Lunch</t>
  </si>
  <si>
    <t>State Council Priorities</t>
  </si>
  <si>
    <t xml:space="preserve">Supreme Supplies </t>
  </si>
  <si>
    <t>Posters, Pins, etc; forms 100 are free</t>
  </si>
  <si>
    <t>FS/GK</t>
  </si>
  <si>
    <t xml:space="preserve">Estimate;  no costs last year </t>
  </si>
  <si>
    <t>Licenses and web-based fees (see note)</t>
  </si>
  <si>
    <t xml:space="preserve">Web Services:  This will include $94.50 for splitting expenses with the Assembly for Uber Conferences/Dial pad services.   Other web-based costs include: (1) Weebly Business Hosting Plan $469.00 for 2 years;  (2) Network Solutions Domain, Private Registration $64.95 for  5 years; Web Forwarding $64.95 for 5 years; Domain.COM $147.97 for 5 years.  The council uses Nefronts to provide email addresses that contain our Domain name, costs $119.40 for 1 Year. </t>
  </si>
  <si>
    <t xml:space="preserve">GK Notes </t>
  </si>
  <si>
    <t>2022-2023 Budget</t>
  </si>
  <si>
    <t>Divine Mercy Care</t>
  </si>
  <si>
    <t>Income minus expenses</t>
  </si>
  <si>
    <t xml:space="preserve">Total expenses </t>
  </si>
  <si>
    <t>Don Maliki</t>
  </si>
  <si>
    <t>Don Maliki plus the GK</t>
  </si>
  <si>
    <t>Supporting faith programs for college students</t>
  </si>
  <si>
    <t>Don Mailki</t>
  </si>
  <si>
    <t>Community Director</t>
  </si>
  <si>
    <t xml:space="preserve">Donation based for 8 breakfasts (parish pays for one).  Attendance is declining with the opening of the new church </t>
  </si>
  <si>
    <t>Charity?</t>
  </si>
  <si>
    <t>yes</t>
  </si>
  <si>
    <t>1 yr. Trustee and Chancellor</t>
  </si>
  <si>
    <t>Catholic Advertisements (CAF)($1/k/yr. Supreme)</t>
  </si>
  <si>
    <t xml:space="preserve">Over forecasted last year due to Covid forcing virtual meetings </t>
  </si>
  <si>
    <t>Community Program</t>
  </si>
  <si>
    <t>Faith Program</t>
  </si>
  <si>
    <t>Life Program</t>
  </si>
  <si>
    <t>Longstanding council program in June</t>
  </si>
  <si>
    <t>Polish Night Supplies</t>
  </si>
  <si>
    <r>
      <rPr>
        <b/>
        <i/>
        <sz val="12"/>
        <color rgb="FFC00000"/>
        <rFont val="Arial Narrow"/>
        <family val="2"/>
      </rPr>
      <t>Council Operations Expenses</t>
    </r>
  </si>
  <si>
    <t xml:space="preserve">Expending  the Polish Night donations </t>
  </si>
  <si>
    <t xml:space="preserve">Bob Portland </t>
  </si>
  <si>
    <t>Officer Installation Ceremony</t>
  </si>
  <si>
    <t>Hypothermia Meals</t>
  </si>
  <si>
    <t>PGKs Cella &amp; Obuchowski</t>
  </si>
  <si>
    <t>FS Stipend</t>
  </si>
  <si>
    <t xml:space="preserve"> See note below the table.</t>
  </si>
  <si>
    <t>NEW Member Initiation Fee</t>
  </si>
  <si>
    <t>Operations/
Misc Activity Income</t>
  </si>
  <si>
    <t>This is a estimated average donation from attending members -- intended to cover meeting expenses.</t>
  </si>
  <si>
    <t xml:space="preserve">520 Members </t>
  </si>
  <si>
    <t>Cumulative Expenses</t>
  </si>
  <si>
    <t>Q1 Expenses</t>
  </si>
  <si>
    <t>Q2 Expenses</t>
  </si>
  <si>
    <t>Q3 Expenses</t>
  </si>
  <si>
    <t>Q4 Expenses</t>
  </si>
  <si>
    <t>Cumulative Income</t>
  </si>
  <si>
    <t>Budget
Remaining</t>
  </si>
  <si>
    <t>Notes/Comments
(Don Mailki Program Lead)</t>
  </si>
  <si>
    <t>Notes/Comments
Dave Bernero Program Lead</t>
  </si>
  <si>
    <t>Cumulative
Expenses</t>
  </si>
  <si>
    <t>Chicken BBQ Dinner Supplies</t>
  </si>
  <si>
    <t>Part One:  Income / Revenue</t>
  </si>
  <si>
    <t xml:space="preserve"> Money is collected/ passed to charity (picked by GK and Polish Night Team Lead) and tracked on budget line F8 </t>
  </si>
  <si>
    <t xml:space="preserve">The intent is to break even with guests paying for their luncheon either at the site or via checks to the council. </t>
  </si>
  <si>
    <t xml:space="preserve">SMOS program </t>
  </si>
  <si>
    <t>Notes/Comments: Terry Walter, Community Program Lead</t>
  </si>
  <si>
    <t>Notes/Comments: Joe Osborne Family Program Director</t>
  </si>
  <si>
    <t xml:space="preserve">Don Mailki plus the GK </t>
  </si>
  <si>
    <t xml:space="preserve">KofC Ukraine Solidarity Fund </t>
  </si>
  <si>
    <t xml:space="preserve">Restocking supplies of tootsie rolls, vests, folders </t>
  </si>
  <si>
    <t>GK/FS</t>
  </si>
  <si>
    <t>Income / Revenue</t>
  </si>
  <si>
    <t xml:space="preserve">Refund Support Vocation Program (RSVP) </t>
  </si>
  <si>
    <t>Stipends from Supreme  for council financial support to seminarians and postulants (see H1)</t>
  </si>
  <si>
    <t>Improve a home donations</t>
  </si>
  <si>
    <t>State Council NFL Football Sweepstakes ticket sales</t>
  </si>
  <si>
    <t xml:space="preserve"> Amount dependent on # of tickets and sales. The DD distributed a book of 9 tickets already.  We receive 20% of the total ticket sales   </t>
  </si>
  <si>
    <t xml:space="preserve">Veterans 'Day Luncheon </t>
  </si>
  <si>
    <r>
      <t xml:space="preserve"> </t>
    </r>
    <r>
      <rPr>
        <sz val="9"/>
        <rFont val="Arial"/>
        <family val="2"/>
      </rPr>
      <t xml:space="preserve">Projected purchase of any needed supplies and equipment </t>
    </r>
  </si>
  <si>
    <t>Payment for 5 memorial masses per deceased Brothers, $10.00 each and other bereavement expenses for the families.</t>
  </si>
  <si>
    <t>Expenses for participation costs; hope to stress this year; candidate for withdrawal of funds following budget reconciliation and realignment in the spring if this program does not launch</t>
  </si>
  <si>
    <t>Offering $50 to the winners in each of 5 categories (grades 8-12); candidate for withdrawal of funds following budget reconciliation and realignment in the spring if this program does not launch</t>
  </si>
  <si>
    <t>Funding reflects $2,000  for the Pastor and $1,000 for each of the other 2 priests</t>
  </si>
  <si>
    <t>Supporting missions in Guatemala and building schools</t>
  </si>
  <si>
    <t>Support to Seminarians and Postulants</t>
  </si>
  <si>
    <t>This budget line allows for disbursing the funds raised in row I21 to the Archdiocese of the US Military Services</t>
  </si>
  <si>
    <t>Helmet Funds</t>
  </si>
  <si>
    <t xml:space="preserve">Program focuses exclusively on Northern Virginia, which hosts over 3500 competitors in sports year-round in Fairfax, Alexandria and Arlington </t>
  </si>
  <si>
    <t>Funding for long-standing council partner. ASAP candidate</t>
  </si>
  <si>
    <t>Funding for long-standing council program.  ASAP candidate</t>
  </si>
  <si>
    <t>Direct support for crisis pregnancies, including OBY/GN services [Tepeac Pregnancy Ctr]</t>
  </si>
  <si>
    <t>Administrative supplies</t>
  </si>
  <si>
    <t>State Council NFL Football raffle tickets</t>
  </si>
  <si>
    <t xml:space="preserve">1.  The first principle of our order is Charity. </t>
  </si>
  <si>
    <t>Costs for purchase of trees</t>
  </si>
  <si>
    <t xml:space="preserve">MHI operates 7 homes now, with 35 residents; one more home to open soon  </t>
  </si>
  <si>
    <t xml:space="preserve">Housing, training for mothers in need; ASAP candidate </t>
  </si>
  <si>
    <t xml:space="preserve">Aid and Support After Pregnancy (ASAP) is a new Supreme Council initiative to support all stages of life.  Supreme will make direct contributions to qualified organizations receiving council funding of $500 or more, but not to exceed $1,000 in total contributions (i.e., two approved council programs) </t>
  </si>
  <si>
    <t xml:space="preserve">Arlington Archdiocese initiative:  pregnancy hotline, pre-natal care assistance, financial assistance, and referrals to parish ministries, Catholic Charities and other organizations. Aid and Support After Pregnancy (ASAP) candidate (see note below) </t>
  </si>
  <si>
    <t>Purchase of needed supplies for a pasta dinner Thursday evening and a pancake breakfast thereafter</t>
  </si>
  <si>
    <t>Discretionary Life Program funding</t>
  </si>
  <si>
    <t>Discretionary Faith Program funding</t>
  </si>
  <si>
    <t xml:space="preserve">Discretionary Family Program funding </t>
  </si>
  <si>
    <t xml:space="preserve">Discretionary Community Program funding </t>
  </si>
  <si>
    <t xml:space="preserve">set at 10% of dues (see note below) </t>
  </si>
  <si>
    <t xml:space="preserve">2. We will closely track and periodically report our actual expenses versus our budget, so as to (1) provide a measure of how effective our forecasting was and (2) allow for possible redistribution of programmed expenses which have not occurred, subject to approval by the council.   </t>
  </si>
  <si>
    <t>FS Stipend: Section 3 of the Council bylaws define the FS stipend as being 10% of the dues collected</t>
  </si>
  <si>
    <t xml:space="preserve">Income from conducting 2 all-cash prize bingos in the new FY, discussed in the Community tab.  Any funds left over after expenses would be pass-thru to charity </t>
  </si>
  <si>
    <t>C19</t>
  </si>
  <si>
    <t>High School All Night Graduation Parties</t>
  </si>
  <si>
    <t xml:space="preserve">$2,000 for Troop 697  + $500 for Eagle Projects + $500 American Heritage Girls troop 683. </t>
  </si>
  <si>
    <t xml:space="preserve">9 breakfasts forecast (see I5 for projected income) </t>
  </si>
  <si>
    <t>Assembly 3596 dues collected through Council Credit Card capability</t>
  </si>
  <si>
    <t>Keep Christ in Christmas" Card Sales</t>
  </si>
  <si>
    <t>Penny per Knight per Day (PKD)</t>
  </si>
  <si>
    <t>Same as above</t>
  </si>
  <si>
    <t>Mechanism to send 80% of the money collected via ticket sales to the State Council as shown in budget line  I15.  Have received only 9 tickets so far</t>
  </si>
  <si>
    <t xml:space="preserve">Cash Reserves </t>
  </si>
  <si>
    <t>Q1
[JUL-SEP 2022]</t>
  </si>
  <si>
    <t>Q2
[OCT-DEC 2022]</t>
  </si>
  <si>
    <t>Q3
[JAN-MAR 2023]</t>
  </si>
  <si>
    <t>Q4
[APR-JUN 2023]</t>
  </si>
  <si>
    <t>Per Capita -VA 
($4.00/K/yr. State Council)</t>
  </si>
  <si>
    <t>PerCapitaTax (PCT)
($3.50/K/yr. Supreme Council)</t>
  </si>
  <si>
    <t>Culture of Life (COL)
($2/K/yr. Supreme)</t>
  </si>
  <si>
    <t>Area 26, 
Special Olympics of Virginia</t>
  </si>
  <si>
    <t>PGK Garry</t>
  </si>
  <si>
    <t>Pass through (less processing fees) to Assembly 3596</t>
  </si>
  <si>
    <t>Z-I</t>
  </si>
  <si>
    <t>Z-E</t>
  </si>
  <si>
    <t>Cumulative Expenditures</t>
  </si>
  <si>
    <t>Budget Remaining</t>
  </si>
  <si>
    <t>2022-2023
Budget</t>
  </si>
  <si>
    <r>
      <rPr>
        <b/>
        <sz val="9"/>
        <color theme="1"/>
        <rFont val="Arial"/>
        <family val="2"/>
      </rPr>
      <t>Surplus</t>
    </r>
    <r>
      <rPr>
        <sz val="9"/>
        <color rgb="FFFF0000"/>
        <rFont val="Arial"/>
        <family val="2"/>
      </rPr>
      <t xml:space="preserve"> or</t>
    </r>
    <r>
      <rPr>
        <b/>
        <sz val="9"/>
        <color rgb="FFFF0000"/>
        <rFont val="Arial"/>
        <family val="2"/>
      </rPr>
      <t xml:space="preserve"> Shortfall</t>
    </r>
  </si>
  <si>
    <t>John Mitros</t>
  </si>
  <si>
    <t>PKD: Forecasted volunteer Knights' contribution at 50%of members (260) * $3.65.  Funds to Virginia State Council for vocations</t>
  </si>
  <si>
    <t>$xxx.xx per case (12 coats per case). Purchased from Knights' Gear - order early.</t>
  </si>
  <si>
    <t xml:space="preserve">2023-2024 Council  8600 Budget, Grand Knight Gordon Goetz </t>
  </si>
  <si>
    <t>Voluntary donations all sent to State Council for vocations</t>
  </si>
  <si>
    <t xml:space="preserve">PGK Vanderbeek </t>
  </si>
  <si>
    <t xml:space="preserve">Combining C22 (Duffy the Courage Lion Program) with C3.  State will identify 2 or 3 programs to support.  VAKofC  has not forecasted what their priority programs will be.  </t>
  </si>
  <si>
    <t>Gifts to Deacons</t>
  </si>
  <si>
    <t>Support to Sisters of La Salette</t>
  </si>
  <si>
    <t>Restart activity, sufficient amount of plastic eggs in storage.</t>
  </si>
  <si>
    <t>Support for the Sisters who are members of the SMOS community.</t>
  </si>
  <si>
    <t>2023 - 2024 Council 8600 Budget; Gordon Goetz Grand Knight</t>
  </si>
  <si>
    <t>T. Walter</t>
  </si>
  <si>
    <t>Trees cost more with higher delivery prices but still made money</t>
  </si>
  <si>
    <t xml:space="preserve">We hope to sell 700 dinners @ $13.00 each pre-sale and $15.00 on the day of </t>
  </si>
  <si>
    <t>Program has been restarted in 2023 by RE K-6 (Aida Willis)</t>
  </si>
  <si>
    <t xml:space="preserve">Moving to cash prizes for the Bingo. May have 5 events in the FY.   </t>
  </si>
  <si>
    <t>Purchases of various supplies and rental of rented refrigerated trailer for the September Labor Day chicken BBQ dinner (cists have increased)</t>
  </si>
  <si>
    <t>Costs are increaisng.  See I16 for income ($3,445) and F6 for releasing the funds to the selected beneficiary</t>
  </si>
  <si>
    <t>Scheduled for October 21, 2023</t>
  </si>
  <si>
    <t xml:space="preserve">Program restarted See note below. </t>
  </si>
  <si>
    <t>Young Man / Young Woman: Selection committee created and headed by Family PD.  Promote to Scouts, Squire Roses, and RE/Youth Ministry</t>
  </si>
  <si>
    <r>
      <t xml:space="preserve">Include support to SMOS parishioner </t>
    </r>
    <r>
      <rPr>
        <b/>
        <sz val="10"/>
        <rFont val="Calibri"/>
        <family val="2"/>
        <scheme val="minor"/>
      </rPr>
      <t>Susan Robarge</t>
    </r>
    <r>
      <rPr>
        <sz val="10"/>
        <rFont val="Calibri"/>
        <family val="2"/>
        <scheme val="minor"/>
      </rPr>
      <t xml:space="preserve"> with Servants of the Lord &amp; the Virgin of Matara</t>
    </r>
  </si>
  <si>
    <t xml:space="preserve">Funding reflects $250 for each Deacon </t>
  </si>
  <si>
    <t>John LaRosa</t>
  </si>
  <si>
    <t>Includes twine, electrical, coffee, saws, oil, shed maintenance etc; excludes purchase of trees, which is on the next budget line</t>
  </si>
  <si>
    <t>Support to the Fairfax County Probation Office Food Insecurity Support, pass thru (Family Program/Food for Families)</t>
  </si>
  <si>
    <t>Orders due in July, one assortment box</t>
  </si>
  <si>
    <t>KCIC: One assortment box to be ordered in July 2023</t>
  </si>
  <si>
    <t>As of June 1, 2023: 524 members, consisting of 506 Active members and 18 Inactive Members, with 444 members in Good Standing.  There are 375 Regular members, 16 Honorary members (dues $10), 114 Honorary Life members (dues $0), and 1 Exempt member.  Dues Past Due: 80  (dues $36).  Historically 85.5% pay their dues.</t>
  </si>
  <si>
    <t>New member initiation fees:  Our FY 2022-2023 recruitment goal was 15 new members; funds ball caps and badges (member &amp; spouse), FY 2023-2024 TBD</t>
  </si>
  <si>
    <t>2023-2024 Budget</t>
  </si>
  <si>
    <t>8 dinners forecast (see I6 for projected income)</t>
  </si>
  <si>
    <t>MaRiH Center</t>
  </si>
  <si>
    <t>Mechanism to release the donations captured on budget line I15</t>
  </si>
  <si>
    <t xml:space="preserve">Supreme Program helping Knights and Churches in Ukraine based on line items I16 &amp; F6) </t>
  </si>
  <si>
    <t>Holiday Food Baskets (Thanksgiving &amp; Christmas)</t>
  </si>
  <si>
    <t>Holiday Food Baskets 
T-giving &amp; Christmas</t>
  </si>
  <si>
    <t>Funding 5 scholarships (4 scholarships for $1,000, 1 scholarship for $750 (matched by Bill Baker).</t>
  </si>
  <si>
    <r>
      <t>Supports needy Council Knights - needed to receive VKCCI funds, take from line item I8</t>
    </r>
    <r>
      <rPr>
        <sz val="9"/>
        <color rgb="FFFF0000"/>
        <rFont val="Arial"/>
        <family val="2"/>
      </rPr>
      <t xml:space="preserve"> </t>
    </r>
  </si>
  <si>
    <t xml:space="preserve">For undefined income not captured elsewhere </t>
  </si>
  <si>
    <t xml:space="preserve">All donations received will be sent to the State Council via budget line L3 (pass through) </t>
  </si>
  <si>
    <t>Projected income from ticket sales International Program  (see F3), pass through</t>
  </si>
  <si>
    <t xml:space="preserve">Pass through </t>
  </si>
  <si>
    <t>See note below the table (pass through)</t>
  </si>
  <si>
    <t>Mechanism to expend the funds raised in budget line H3, pass through</t>
  </si>
  <si>
    <t>Lunch following Veteran's Day Mass. This is a mechanism to pay the venue all the income raised from attendees for their meals. Income tracked on budget line  I18 (pass through)</t>
  </si>
  <si>
    <t>Financially supporting 5 individuals (3 Diocesan seminarians, one of whom will be from the Military Archdiocese, and 2 women discerning religiosu life). See note. Stipends from Supreme under the RSVP program are tracked on budget line I12</t>
  </si>
  <si>
    <t xml:space="preserve">TEACH -- Missions Support (Guatemala) </t>
  </si>
  <si>
    <t>Purchase of various supplies for the 6 Lenten Meals in the spring 2024</t>
  </si>
  <si>
    <t xml:space="preserve">    </t>
  </si>
  <si>
    <t>Support to Susie Maurer $500, Brother Knight  Sean Piwowar $500, and GMU FOCUS $250</t>
  </si>
  <si>
    <t>Corpus Christi Cook-out</t>
  </si>
  <si>
    <t>Expenses reimbursed by the parish, pass through</t>
  </si>
  <si>
    <t>Corpus Christi Cook--out</t>
  </si>
  <si>
    <t>Pass through, reimbursed by parish</t>
  </si>
  <si>
    <t>F11</t>
  </si>
  <si>
    <t>Mechanism to transfer funds raised during our 2 KOVAR drives (I10) to Virginia State KOVAR (pass through)</t>
  </si>
  <si>
    <t>PGK McHugh</t>
  </si>
  <si>
    <t>J. Moratta</t>
  </si>
  <si>
    <t>J. Mitros</t>
  </si>
  <si>
    <t xml:space="preserve">Joe Osborne </t>
  </si>
  <si>
    <t>Council Operations</t>
  </si>
  <si>
    <t>Paul Stefan Home</t>
  </si>
  <si>
    <t xml:space="preserve"> Funding 5 schools: Robinson, Lake Braddock, Woodson, Paul VI &amp; Bishop Ireton. (Bishop O'Connell is funded by another council). See note.</t>
  </si>
  <si>
    <t>C10: This is an unexpected/unrequested donation from these schools.  Assess during the budget reprogramming to see if funding remains a council priority.</t>
  </si>
  <si>
    <t>C12</t>
  </si>
  <si>
    <t xml:space="preserve">Catholic Charities </t>
  </si>
  <si>
    <t>1 Cup O' Joe meal packing event with RE/Youth Ministry</t>
  </si>
  <si>
    <t>GK selects charity to receive the funding - see C</t>
  </si>
  <si>
    <t>C20</t>
  </si>
  <si>
    <t>GK designates a charity/worthy cause for the 50/50 proceeds</t>
  </si>
  <si>
    <t>GK designated charity (50/50 proceeds)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</si>
</sst>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yy;@"/>
    <numFmt numFmtId="166" formatCode="mm/dd/yy;@"/>
    <numFmt numFmtId="167" formatCode="0.0%"/>
    <numFmt numFmtId="168" formatCode="&quot;$&quot;#,##0.00"/>
  </numFmts>
  <fonts count="88" x14ac:knownFonts="1"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name val="Calibri Light"/>
      <family val="1"/>
      <scheme val="major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entury Gothic"/>
      <family val="2"/>
    </font>
    <font>
      <sz val="9"/>
      <name val="Calibri Light"/>
      <family val="1"/>
      <scheme val="major"/>
    </font>
    <font>
      <sz val="9"/>
      <color theme="1"/>
      <name val="Calibri"/>
      <family val="2"/>
      <scheme val="minor"/>
    </font>
    <font>
      <sz val="10"/>
      <name val="Verdana"/>
      <family val="2"/>
    </font>
    <font>
      <b/>
      <i/>
      <sz val="9"/>
      <name val="Arial"/>
      <family val="2"/>
    </font>
    <font>
      <sz val="11"/>
      <color theme="1"/>
      <name val="Corbel"/>
      <family val="2"/>
    </font>
    <font>
      <i/>
      <sz val="9"/>
      <color theme="1"/>
      <name val="Calibri"/>
      <family val="2"/>
      <scheme val="minor"/>
    </font>
    <font>
      <sz val="9"/>
      <name val="Agency FB"/>
      <family val="2"/>
    </font>
    <font>
      <b/>
      <sz val="9"/>
      <name val="Calibri Light"/>
      <family val="2"/>
      <scheme val="major"/>
    </font>
    <font>
      <sz val="9"/>
      <color theme="1"/>
      <name val="Calibri Light"/>
      <family val="1"/>
      <scheme val="major"/>
    </font>
    <font>
      <sz val="6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i/>
      <sz val="9"/>
      <color rgb="FFFFFF00"/>
      <name val="Arial"/>
      <family val="2"/>
    </font>
    <font>
      <b/>
      <i/>
      <sz val="9"/>
      <color theme="0"/>
      <name val="Arial"/>
      <family val="2"/>
    </font>
    <font>
      <sz val="9"/>
      <color rgb="FF0000FF"/>
      <name val="Arial"/>
      <family val="2"/>
    </font>
    <font>
      <strike/>
      <sz val="9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orbel"/>
      <family val="2"/>
    </font>
    <font>
      <sz val="9"/>
      <name val="Arial Narrow"/>
      <family val="2"/>
    </font>
    <font>
      <b/>
      <i/>
      <sz val="12"/>
      <color rgb="FFC00000"/>
      <name val="Arial"/>
      <family val="2"/>
    </font>
    <font>
      <sz val="10"/>
      <color rgb="FFC00000"/>
      <name val="Calibri"/>
      <family val="2"/>
      <scheme val="minor"/>
    </font>
    <font>
      <sz val="11"/>
      <name val="Arial"/>
      <family val="2"/>
    </font>
    <font>
      <sz val="10"/>
      <color rgb="FFFF0000"/>
      <name val="Calibri"/>
      <family val="2"/>
      <scheme val="minor"/>
    </font>
    <font>
      <b/>
      <sz val="11"/>
      <color rgb="FFC0000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rgb="FFC00000"/>
      <name val="Calibri"/>
      <family val="2"/>
      <scheme val="minor"/>
    </font>
    <font>
      <sz val="10"/>
      <name val="Arial Narrow"/>
      <family val="2"/>
    </font>
    <font>
      <sz val="9"/>
      <color rgb="FFC00000"/>
      <name val="Arial Narrow"/>
      <family val="2"/>
    </font>
    <font>
      <sz val="9"/>
      <color theme="1"/>
      <name val="Arial Narrow"/>
      <family val="2"/>
    </font>
    <font>
      <sz val="10"/>
      <color rgb="FFC00000"/>
      <name val="Arial Narrow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rgb="FFC00000"/>
      <name val="Arial Narrow"/>
      <family val="2"/>
    </font>
    <font>
      <b/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1"/>
      <name val="Arial Narrow"/>
      <family val="2"/>
    </font>
    <font>
      <b/>
      <i/>
      <sz val="11"/>
      <name val="Arial Narrow"/>
      <family val="2"/>
    </font>
    <font>
      <b/>
      <i/>
      <sz val="12"/>
      <color rgb="FFC00000"/>
      <name val="Arial Narrow"/>
      <family val="2"/>
    </font>
    <font>
      <sz val="12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0.399945066682943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6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7" fillId="0" borderId="0">
      <alignment horizontal="left" vertical="center"/>
    </xf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8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6">
    <xf numFmtId="0" fontId="0" fillId="0" borderId="0" xfId="0"/>
    <xf numFmtId="44" fontId="0" fillId="0" borderId="0" xfId="2" applyFont="1"/>
    <xf numFmtId="0" fontId="6" fillId="0" borderId="1" xfId="0" applyFont="1" applyBorder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44" fontId="13" fillId="0" borderId="2" xfId="2" applyFont="1" applyFill="1" applyBorder="1" applyAlignment="1">
      <alignment vertical="center"/>
    </xf>
    <xf numFmtId="44" fontId="17" fillId="0" borderId="1" xfId="2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6" fillId="0" borderId="1" xfId="0" applyFont="1" applyBorder="1"/>
    <xf numFmtId="165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44" fontId="20" fillId="0" borderId="1" xfId="2" applyFont="1" applyFill="1" applyBorder="1" applyAlignment="1">
      <alignment vertical="center"/>
    </xf>
    <xf numFmtId="44" fontId="13" fillId="0" borderId="1" xfId="2" applyFont="1" applyFill="1" applyBorder="1" applyAlignment="1">
      <alignment horizontal="center" vertical="center"/>
    </xf>
    <xf numFmtId="14" fontId="0" fillId="0" borderId="4" xfId="0" applyNumberForma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6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vertical="center"/>
    </xf>
    <xf numFmtId="0" fontId="0" fillId="0" borderId="1" xfId="0" applyBorder="1"/>
    <xf numFmtId="44" fontId="0" fillId="0" borderId="1" xfId="2" applyFont="1" applyBorder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4" fontId="6" fillId="0" borderId="1" xfId="2" applyFont="1" applyFill="1" applyBorder="1" applyAlignment="1">
      <alignment vertical="center"/>
    </xf>
    <xf numFmtId="44" fontId="13" fillId="0" borderId="1" xfId="2" applyFont="1" applyFill="1" applyBorder="1" applyAlignment="1">
      <alignment vertical="center"/>
    </xf>
    <xf numFmtId="44" fontId="0" fillId="0" borderId="0" xfId="0" applyNumberFormat="1"/>
    <xf numFmtId="14" fontId="0" fillId="0" borderId="1" xfId="0" applyNumberFormat="1" applyBorder="1"/>
    <xf numFmtId="0" fontId="1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0" fillId="0" borderId="1" xfId="0" applyNumberFormat="1" applyBorder="1"/>
    <xf numFmtId="44" fontId="13" fillId="0" borderId="1" xfId="2" applyFont="1" applyBorder="1"/>
    <xf numFmtId="165" fontId="6" fillId="0" borderId="1" xfId="0" applyNumberFormat="1" applyFont="1" applyBorder="1" applyAlignment="1">
      <alignment horizontal="left"/>
    </xf>
    <xf numFmtId="0" fontId="17" fillId="0" borderId="1" xfId="0" quotePrefix="1" applyFont="1" applyBorder="1"/>
    <xf numFmtId="0" fontId="17" fillId="0" borderId="1" xfId="0" applyFont="1" applyBorder="1"/>
    <xf numFmtId="44" fontId="6" fillId="0" borderId="1" xfId="2" applyFont="1" applyBorder="1"/>
    <xf numFmtId="14" fontId="6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4" fontId="9" fillId="0" borderId="1" xfId="2" applyFont="1" applyBorder="1" applyAlignment="1">
      <alignment horizontal="center"/>
    </xf>
    <xf numFmtId="44" fontId="0" fillId="0" borderId="1" xfId="2" applyFont="1" applyBorder="1" applyAlignment="1">
      <alignment horizontal="left" indent="1"/>
    </xf>
    <xf numFmtId="44" fontId="0" fillId="0" borderId="1" xfId="2" applyFont="1" applyBorder="1" applyAlignment="1"/>
    <xf numFmtId="44" fontId="0" fillId="0" borderId="0" xfId="2" applyFont="1" applyBorder="1"/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/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166" fontId="0" fillId="0" borderId="0" xfId="0" applyNumberFormat="1" applyAlignment="1">
      <alignment horizontal="center"/>
    </xf>
    <xf numFmtId="44" fontId="13" fillId="0" borderId="0" xfId="2" applyFont="1" applyFill="1" applyBorder="1" applyAlignment="1">
      <alignment vertical="center"/>
    </xf>
    <xf numFmtId="44" fontId="0" fillId="0" borderId="2" xfId="0" applyNumberFormat="1" applyBorder="1"/>
    <xf numFmtId="14" fontId="6" fillId="0" borderId="1" xfId="0" applyNumberFormat="1" applyFont="1" applyBorder="1" applyAlignment="1">
      <alignment horizontal="center"/>
    </xf>
    <xf numFmtId="14" fontId="6" fillId="0" borderId="1" xfId="2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6" fillId="0" borderId="1" xfId="0" quotePrefix="1" applyNumberFormat="1" applyFont="1" applyBorder="1" applyAlignment="1">
      <alignment horizontal="center"/>
    </xf>
    <xf numFmtId="14" fontId="6" fillId="0" borderId="1" xfId="2" quotePrefix="1" applyNumberFormat="1" applyFont="1" applyBorder="1" applyAlignment="1">
      <alignment horizontal="center"/>
    </xf>
    <xf numFmtId="14" fontId="6" fillId="8" borderId="1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14" fontId="6" fillId="0" borderId="0" xfId="2" applyNumberFormat="1" applyFont="1" applyBorder="1" applyAlignment="1">
      <alignment horizontal="center"/>
    </xf>
    <xf numFmtId="14" fontId="2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44" fontId="13" fillId="0" borderId="6" xfId="2" applyFont="1" applyBorder="1" applyAlignment="1">
      <alignment vertical="center"/>
    </xf>
    <xf numFmtId="14" fontId="13" fillId="0" borderId="5" xfId="0" applyNumberFormat="1" applyFont="1" applyBorder="1" applyAlignment="1">
      <alignment horizontal="center" vertical="center"/>
    </xf>
    <xf numFmtId="44" fontId="16" fillId="0" borderId="1" xfId="2" applyFont="1" applyFill="1" applyBorder="1"/>
    <xf numFmtId="44" fontId="13" fillId="0" borderId="7" xfId="2" applyFont="1" applyFill="1" applyBorder="1" applyAlignment="1">
      <alignment vertical="center"/>
    </xf>
    <xf numFmtId="0" fontId="0" fillId="0" borderId="0" xfId="0" applyAlignment="1">
      <alignment horizontal="left" indent="1"/>
    </xf>
    <xf numFmtId="14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2" fillId="0" borderId="1" xfId="0" applyFont="1" applyBorder="1"/>
    <xf numFmtId="44" fontId="23" fillId="0" borderId="1" xfId="2" applyFont="1" applyFill="1" applyBorder="1" applyAlignment="1">
      <alignment horizontal="right" vertical="center" wrapText="1"/>
    </xf>
    <xf numFmtId="44" fontId="23" fillId="0" borderId="1" xfId="2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/>
    <xf numFmtId="167" fontId="22" fillId="0" borderId="0" xfId="14" applyNumberFormat="1" applyFont="1"/>
    <xf numFmtId="0" fontId="23" fillId="4" borderId="1" xfId="0" applyFont="1" applyFill="1" applyBorder="1" applyAlignment="1">
      <alignment horizontal="center" vertical="center" wrapText="1"/>
    </xf>
    <xf numFmtId="44" fontId="23" fillId="4" borderId="1" xfId="2" applyFont="1" applyFill="1" applyBorder="1" applyAlignment="1">
      <alignment horizontal="center" vertical="center" wrapText="1"/>
    </xf>
    <xf numFmtId="44" fontId="23" fillId="4" borderId="1" xfId="2" applyFont="1" applyFill="1" applyBorder="1" applyAlignment="1">
      <alignment horizontal="left" vertical="center" wrapText="1"/>
    </xf>
    <xf numFmtId="44" fontId="23" fillId="2" borderId="1" xfId="2" applyFont="1" applyFill="1" applyBorder="1" applyAlignment="1">
      <alignment horizontal="right" vertical="center"/>
    </xf>
    <xf numFmtId="0" fontId="22" fillId="6" borderId="1" xfId="0" applyFont="1" applyFill="1" applyBorder="1" applyAlignment="1">
      <alignment horizontal="center" vertical="top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left" vertical="top" wrapText="1"/>
    </xf>
    <xf numFmtId="0" fontId="34" fillId="0" borderId="0" xfId="0" applyFont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vertical="top" wrapText="1"/>
    </xf>
    <xf numFmtId="44" fontId="37" fillId="0" borderId="1" xfId="2" applyFont="1" applyBorder="1"/>
    <xf numFmtId="44" fontId="37" fillId="0" borderId="1" xfId="2" applyFont="1" applyFill="1" applyBorder="1"/>
    <xf numFmtId="0" fontId="6" fillId="0" borderId="0" xfId="0" applyFont="1"/>
    <xf numFmtId="0" fontId="23" fillId="5" borderId="1" xfId="12" applyFont="1" applyFill="1" applyBorder="1" applyAlignment="1">
      <alignment horizontal="center" vertical="top"/>
    </xf>
    <xf numFmtId="0" fontId="22" fillId="5" borderId="1" xfId="12" applyFont="1" applyFill="1" applyBorder="1" applyAlignment="1">
      <alignment horizontal="center" vertical="top"/>
    </xf>
    <xf numFmtId="44" fontId="0" fillId="0" borderId="1" xfId="2" quotePrefix="1" applyFont="1" applyFill="1" applyBorder="1" applyAlignment="1"/>
    <xf numFmtId="44" fontId="22" fillId="0" borderId="0" xfId="2" applyFont="1" applyAlignment="1">
      <alignment horizontal="left"/>
    </xf>
    <xf numFmtId="44" fontId="0" fillId="0" borderId="0" xfId="2" applyFont="1" applyAlignment="1">
      <alignment horizontal="left"/>
    </xf>
    <xf numFmtId="44" fontId="22" fillId="0" borderId="0" xfId="2" applyFont="1" applyBorder="1" applyAlignment="1">
      <alignment horizontal="left" vertical="top"/>
    </xf>
    <xf numFmtId="44" fontId="22" fillId="6" borderId="1" xfId="0" applyNumberFormat="1" applyFont="1" applyFill="1" applyBorder="1" applyAlignment="1">
      <alignment horizontal="center" vertical="top"/>
    </xf>
    <xf numFmtId="0" fontId="22" fillId="0" borderId="1" xfId="0" applyFont="1" applyBorder="1" applyAlignment="1">
      <alignment vertical="top"/>
    </xf>
    <xf numFmtId="44" fontId="22" fillId="0" borderId="1" xfId="0" applyNumberFormat="1" applyFont="1" applyBorder="1" applyAlignment="1">
      <alignment horizontal="center" vertical="top"/>
    </xf>
    <xf numFmtId="44" fontId="22" fillId="0" borderId="1" xfId="0" applyNumberFormat="1" applyFont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44" fontId="22" fillId="0" borderId="1" xfId="0" applyNumberFormat="1" applyFont="1" applyBorder="1" applyAlignment="1">
      <alignment horizontal="left" vertical="top"/>
    </xf>
    <xf numFmtId="0" fontId="22" fillId="0" borderId="1" xfId="12" applyFont="1" applyBorder="1" applyAlignment="1">
      <alignment horizontal="left" vertical="top"/>
    </xf>
    <xf numFmtId="44" fontId="22" fillId="0" borderId="1" xfId="12" applyNumberFormat="1" applyFont="1" applyBorder="1" applyAlignment="1">
      <alignment horizontal="center" vertical="top"/>
    </xf>
    <xf numFmtId="44" fontId="0" fillId="0" borderId="1" xfId="0" applyNumberFormat="1" applyBorder="1"/>
    <xf numFmtId="0" fontId="22" fillId="5" borderId="9" xfId="12" applyFont="1" applyFill="1" applyBorder="1" applyAlignment="1">
      <alignment horizontal="center" vertical="top"/>
    </xf>
    <xf numFmtId="0" fontId="22" fillId="0" borderId="9" xfId="12" applyFont="1" applyBorder="1" applyAlignment="1">
      <alignment horizontal="left" vertical="top"/>
    </xf>
    <xf numFmtId="44" fontId="22" fillId="0" borderId="9" xfId="12" applyNumberFormat="1" applyFont="1" applyBorder="1" applyAlignment="1">
      <alignment horizontal="center" vertical="top"/>
    </xf>
    <xf numFmtId="44" fontId="0" fillId="0" borderId="9" xfId="2" quotePrefix="1" applyFont="1" applyFill="1" applyBorder="1" applyAlignment="1"/>
    <xf numFmtId="0" fontId="22" fillId="6" borderId="9" xfId="0" applyFont="1" applyFill="1" applyBorder="1" applyAlignment="1">
      <alignment horizontal="center" vertical="top"/>
    </xf>
    <xf numFmtId="0" fontId="22" fillId="0" borderId="9" xfId="0" applyFont="1" applyBorder="1" applyAlignment="1">
      <alignment vertical="top"/>
    </xf>
    <xf numFmtId="44" fontId="22" fillId="0" borderId="9" xfId="0" applyNumberFormat="1" applyFont="1" applyBorder="1" applyAlignment="1">
      <alignment horizontal="center" vertical="top"/>
    </xf>
    <xf numFmtId="0" fontId="22" fillId="0" borderId="9" xfId="0" applyFont="1" applyBorder="1" applyAlignment="1">
      <alignment horizontal="left" vertical="top"/>
    </xf>
    <xf numFmtId="44" fontId="22" fillId="0" borderId="9" xfId="0" applyNumberFormat="1" applyFont="1" applyBorder="1" applyAlignment="1">
      <alignment horizontal="left" vertical="top"/>
    </xf>
    <xf numFmtId="44" fontId="22" fillId="6" borderId="9" xfId="0" applyNumberFormat="1" applyFont="1" applyFill="1" applyBorder="1" applyAlignment="1">
      <alignment horizontal="center" vertical="top"/>
    </xf>
    <xf numFmtId="0" fontId="36" fillId="0" borderId="1" xfId="0" applyFont="1" applyBorder="1"/>
    <xf numFmtId="0" fontId="36" fillId="0" borderId="1" xfId="0" applyFont="1" applyBorder="1" applyAlignment="1">
      <alignment horizontal="left"/>
    </xf>
    <xf numFmtId="0" fontId="36" fillId="0" borderId="7" xfId="0" applyFont="1" applyBorder="1"/>
    <xf numFmtId="0" fontId="0" fillId="0" borderId="7" xfId="0" applyBorder="1"/>
    <xf numFmtId="44" fontId="6" fillId="0" borderId="0" xfId="2" applyFont="1" applyBorder="1"/>
    <xf numFmtId="44" fontId="37" fillId="0" borderId="0" xfId="2" applyFont="1" applyBorder="1"/>
    <xf numFmtId="44" fontId="37" fillId="0" borderId="0" xfId="2" applyFont="1" applyFill="1" applyBorder="1"/>
    <xf numFmtId="44" fontId="6" fillId="0" borderId="1" xfId="2" applyFont="1" applyBorder="1" applyAlignment="1"/>
    <xf numFmtId="44" fontId="6" fillId="0" borderId="1" xfId="2" applyFont="1" applyFill="1" applyBorder="1" applyAlignment="1"/>
    <xf numFmtId="44" fontId="6" fillId="0" borderId="1" xfId="2" applyFont="1" applyBorder="1" applyAlignment="1">
      <alignment horizontal="center"/>
    </xf>
    <xf numFmtId="0" fontId="6" fillId="9" borderId="1" xfId="0" applyFont="1" applyFill="1" applyBorder="1" applyAlignment="1">
      <alignment vertical="center"/>
    </xf>
    <xf numFmtId="0" fontId="13" fillId="0" borderId="1" xfId="0" applyFont="1" applyBorder="1"/>
    <xf numFmtId="44" fontId="6" fillId="0" borderId="1" xfId="2" applyFont="1" applyFill="1" applyBorder="1" applyAlignment="1">
      <alignment horizontal="center"/>
    </xf>
    <xf numFmtId="0" fontId="38" fillId="0" borderId="1" xfId="0" applyFont="1" applyBorder="1"/>
    <xf numFmtId="44" fontId="6" fillId="0" borderId="1" xfId="2" applyFont="1" applyFill="1" applyBorder="1"/>
    <xf numFmtId="0" fontId="0" fillId="0" borderId="0" xfId="0" applyAlignment="1">
      <alignment wrapText="1"/>
    </xf>
    <xf numFmtId="0" fontId="23" fillId="4" borderId="1" xfId="0" quotePrefix="1" applyFont="1" applyFill="1" applyBorder="1" applyAlignment="1">
      <alignment horizontal="left" vertical="center" wrapText="1"/>
    </xf>
    <xf numFmtId="0" fontId="22" fillId="0" borderId="1" xfId="0" quotePrefix="1" applyFont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2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32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168" fontId="25" fillId="0" borderId="1" xfId="2" applyNumberFormat="1" applyFont="1" applyFill="1" applyBorder="1" applyAlignment="1">
      <alignment horizontal="center" vertical="top"/>
    </xf>
    <xf numFmtId="0" fontId="44" fillId="0" borderId="1" xfId="0" applyFont="1" applyBorder="1"/>
    <xf numFmtId="0" fontId="48" fillId="0" borderId="1" xfId="0" applyFont="1" applyBorder="1"/>
    <xf numFmtId="168" fontId="24" fillId="0" borderId="1" xfId="2" applyNumberFormat="1" applyFont="1" applyFill="1" applyBorder="1" applyAlignment="1">
      <alignment horizontal="center" vertical="center" wrapText="1"/>
    </xf>
    <xf numFmtId="168" fontId="25" fillId="2" borderId="1" xfId="2" applyNumberFormat="1" applyFont="1" applyFill="1" applyBorder="1" applyAlignment="1">
      <alignment horizontal="center" vertical="top"/>
    </xf>
    <xf numFmtId="168" fontId="25" fillId="0" borderId="0" xfId="0" applyNumberFormat="1" applyFont="1" applyAlignment="1">
      <alignment horizontal="center"/>
    </xf>
    <xf numFmtId="168" fontId="41" fillId="0" borderId="0" xfId="0" applyNumberFormat="1" applyFont="1" applyAlignment="1">
      <alignment horizontal="center"/>
    </xf>
    <xf numFmtId="0" fontId="44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168" fontId="25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9" fillId="0" borderId="0" xfId="0" applyFont="1"/>
    <xf numFmtId="0" fontId="39" fillId="0" borderId="0" xfId="0" applyFont="1" applyAlignment="1">
      <alignment wrapText="1"/>
    </xf>
    <xf numFmtId="0" fontId="51" fillId="0" borderId="0" xfId="0" applyFont="1"/>
    <xf numFmtId="44" fontId="51" fillId="0" borderId="0" xfId="2" applyFont="1" applyBorder="1"/>
    <xf numFmtId="44" fontId="39" fillId="0" borderId="0" xfId="2" applyFont="1" applyBorder="1" applyAlignment="1">
      <alignment horizontal="left" vertical="top"/>
    </xf>
    <xf numFmtId="0" fontId="51" fillId="0" borderId="0" xfId="0" applyFont="1" applyAlignment="1">
      <alignment wrapText="1"/>
    </xf>
    <xf numFmtId="168" fontId="54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" xfId="0" quotePrefix="1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4" fontId="22" fillId="0" borderId="1" xfId="2" applyFont="1" applyBorder="1" applyAlignment="1">
      <alignment horizontal="left" vertical="center"/>
    </xf>
    <xf numFmtId="0" fontId="22" fillId="2" borderId="1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44" fontId="22" fillId="0" borderId="0" xfId="2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68" fontId="22" fillId="0" borderId="1" xfId="2" applyNumberFormat="1" applyFont="1" applyFill="1" applyBorder="1" applyAlignment="1">
      <alignment horizontal="center" vertical="center"/>
    </xf>
    <xf numFmtId="0" fontId="23" fillId="4" borderId="1" xfId="0" quotePrefix="1" applyFont="1" applyFill="1" applyBorder="1" applyAlignment="1">
      <alignment horizontal="center" vertical="center" wrapText="1"/>
    </xf>
    <xf numFmtId="168" fontId="23" fillId="4" borderId="1" xfId="2" applyNumberFormat="1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168" fontId="22" fillId="0" borderId="1" xfId="2" applyNumberFormat="1" applyFont="1" applyFill="1" applyBorder="1" applyAlignment="1" applyProtection="1">
      <alignment horizontal="center" vertical="center"/>
    </xf>
    <xf numFmtId="0" fontId="23" fillId="0" borderId="0" xfId="0" applyFont="1"/>
    <xf numFmtId="0" fontId="23" fillId="0" borderId="0" xfId="0" applyFont="1" applyAlignment="1">
      <alignment wrapText="1"/>
    </xf>
    <xf numFmtId="0" fontId="9" fillId="0" borderId="0" xfId="0" applyFont="1"/>
    <xf numFmtId="44" fontId="9" fillId="0" borderId="0" xfId="2" applyFont="1" applyBorder="1"/>
    <xf numFmtId="168" fontId="27" fillId="0" borderId="0" xfId="0" applyNumberFormat="1" applyFont="1" applyAlignment="1">
      <alignment horizontal="center"/>
    </xf>
    <xf numFmtId="168" fontId="43" fillId="0" borderId="0" xfId="0" applyNumberFormat="1" applyFont="1" applyAlignment="1">
      <alignment horizontal="center"/>
    </xf>
    <xf numFmtId="168" fontId="27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8" fontId="22" fillId="0" borderId="1" xfId="0" quotePrefix="1" applyNumberFormat="1" applyFont="1" applyBorder="1" applyAlignment="1">
      <alignment horizontal="center" vertical="center"/>
    </xf>
    <xf numFmtId="44" fontId="58" fillId="0" borderId="1" xfId="2" applyFont="1" applyFill="1" applyBorder="1" applyAlignment="1">
      <alignment horizontal="right" vertical="center" wrapText="1"/>
    </xf>
    <xf numFmtId="44" fontId="58" fillId="0" borderId="1" xfId="2" applyFont="1" applyFill="1" applyBorder="1" applyAlignment="1">
      <alignment horizontal="left" vertical="center" wrapText="1"/>
    </xf>
    <xf numFmtId="44" fontId="60" fillId="0" borderId="1" xfId="2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168" fontId="59" fillId="0" borderId="1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left" vertical="center" wrapText="1"/>
    </xf>
    <xf numFmtId="44" fontId="57" fillId="0" borderId="1" xfId="2" applyFont="1" applyBorder="1" applyAlignment="1">
      <alignment horizontal="left" vertical="center"/>
    </xf>
    <xf numFmtId="0" fontId="57" fillId="0" borderId="1" xfId="0" applyFont="1" applyBorder="1" applyAlignment="1">
      <alignment vertical="center"/>
    </xf>
    <xf numFmtId="0" fontId="57" fillId="0" borderId="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68" fontId="61" fillId="0" borderId="0" xfId="0" applyNumberFormat="1" applyFont="1" applyAlignment="1">
      <alignment horizontal="center" vertical="center"/>
    </xf>
    <xf numFmtId="0" fontId="57" fillId="6" borderId="1" xfId="0" applyFont="1" applyFill="1" applyBorder="1" applyAlignment="1">
      <alignment horizontal="center" vertical="center"/>
    </xf>
    <xf numFmtId="0" fontId="58" fillId="0" borderId="1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44" fontId="57" fillId="0" borderId="0" xfId="2" applyFont="1" applyAlignment="1">
      <alignment horizontal="left" vertical="center"/>
    </xf>
    <xf numFmtId="168" fontId="60" fillId="0" borderId="1" xfId="2" applyNumberFormat="1" applyFont="1" applyFill="1" applyBorder="1" applyAlignment="1">
      <alignment horizontal="center" vertical="center" wrapText="1"/>
    </xf>
    <xf numFmtId="44" fontId="57" fillId="6" borderId="1" xfId="2" applyFont="1" applyFill="1" applyBorder="1" applyAlignment="1">
      <alignment horizontal="center" vertical="center"/>
    </xf>
    <xf numFmtId="168" fontId="29" fillId="2" borderId="1" xfId="2" applyNumberFormat="1" applyFont="1" applyFill="1" applyBorder="1" applyAlignment="1">
      <alignment horizontal="center" vertical="center"/>
    </xf>
    <xf numFmtId="168" fontId="27" fillId="2" borderId="1" xfId="2" applyNumberFormat="1" applyFont="1" applyFill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168" fontId="52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0" fillId="3" borderId="4" xfId="0" applyFill="1" applyBorder="1"/>
    <xf numFmtId="44" fontId="22" fillId="0" borderId="0" xfId="0" applyNumberFormat="1" applyFont="1"/>
    <xf numFmtId="43" fontId="25" fillId="0" borderId="1" xfId="2" applyNumberFormat="1" applyFont="1" applyFill="1" applyBorder="1" applyAlignment="1" applyProtection="1">
      <alignment horizontal="center" vertical="center"/>
    </xf>
    <xf numFmtId="44" fontId="22" fillId="0" borderId="1" xfId="0" applyNumberFormat="1" applyFont="1" applyBorder="1" applyAlignment="1">
      <alignment horizontal="left" vertical="center" wrapText="1"/>
    </xf>
    <xf numFmtId="44" fontId="25" fillId="0" borderId="1" xfId="2" applyFont="1" applyFill="1" applyBorder="1" applyAlignment="1" applyProtection="1">
      <alignment horizontal="center" vertical="center"/>
    </xf>
    <xf numFmtId="44" fontId="22" fillId="0" borderId="1" xfId="2" applyFont="1" applyFill="1" applyBorder="1" applyAlignment="1" applyProtection="1">
      <alignment horizontal="center" vertical="center"/>
    </xf>
    <xf numFmtId="43" fontId="22" fillId="0" borderId="1" xfId="2" applyNumberFormat="1" applyFont="1" applyFill="1" applyBorder="1" applyAlignment="1">
      <alignment horizontal="center" vertical="center"/>
    </xf>
    <xf numFmtId="43" fontId="39" fillId="0" borderId="1" xfId="0" applyNumberFormat="1" applyFont="1" applyBorder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44" fontId="51" fillId="0" borderId="0" xfId="2" applyFont="1" applyBorder="1" applyAlignment="1">
      <alignment horizontal="center"/>
    </xf>
    <xf numFmtId="0" fontId="6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8" fontId="68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44" fontId="67" fillId="0" borderId="0" xfId="2" applyFont="1" applyAlignment="1">
      <alignment horizontal="left" vertical="center"/>
    </xf>
    <xf numFmtId="0" fontId="51" fillId="0" borderId="1" xfId="0" applyFont="1" applyBorder="1"/>
    <xf numFmtId="0" fontId="51" fillId="0" borderId="1" xfId="0" applyFont="1" applyBorder="1" applyAlignment="1">
      <alignment wrapText="1"/>
    </xf>
    <xf numFmtId="0" fontId="70" fillId="0" borderId="1" xfId="0" applyFont="1" applyBorder="1" applyAlignment="1">
      <alignment vertical="center" wrapText="1"/>
    </xf>
    <xf numFmtId="168" fontId="71" fillId="0" borderId="1" xfId="2" applyNumberFormat="1" applyFont="1" applyFill="1" applyBorder="1" applyAlignment="1" applyProtection="1">
      <alignment horizontal="center" vertical="center"/>
    </xf>
    <xf numFmtId="0" fontId="70" fillId="0" borderId="1" xfId="0" applyFont="1" applyBorder="1" applyAlignment="1">
      <alignment horizontal="left" vertical="center" wrapText="1"/>
    </xf>
    <xf numFmtId="44" fontId="70" fillId="0" borderId="1" xfId="2" applyFont="1" applyBorder="1" applyAlignment="1">
      <alignment horizontal="left" vertical="center"/>
    </xf>
    <xf numFmtId="44" fontId="70" fillId="0" borderId="1" xfId="2" quotePrefix="1" applyFont="1" applyBorder="1" applyAlignment="1">
      <alignment vertical="center" wrapText="1"/>
    </xf>
    <xf numFmtId="44" fontId="70" fillId="0" borderId="1" xfId="2" applyFont="1" applyFill="1" applyBorder="1" applyAlignment="1">
      <alignment vertical="center"/>
    </xf>
    <xf numFmtId="0" fontId="70" fillId="0" borderId="1" xfId="0" applyFont="1" applyBorder="1" applyAlignment="1">
      <alignment horizontal="center" vertical="center" wrapText="1"/>
    </xf>
    <xf numFmtId="0" fontId="70" fillId="0" borderId="1" xfId="0" quotePrefix="1" applyFont="1" applyBorder="1" applyAlignment="1">
      <alignment horizontal="left" vertical="center" wrapText="1"/>
    </xf>
    <xf numFmtId="168" fontId="71" fillId="0" borderId="0" xfId="0" applyNumberFormat="1" applyFont="1" applyAlignment="1">
      <alignment vertical="center"/>
    </xf>
    <xf numFmtId="168" fontId="71" fillId="0" borderId="1" xfId="2" applyNumberFormat="1" applyFont="1" applyFill="1" applyBorder="1" applyAlignment="1">
      <alignment horizontal="center" vertical="center"/>
    </xf>
    <xf numFmtId="0" fontId="72" fillId="0" borderId="1" xfId="0" applyFont="1" applyBorder="1" applyAlignment="1">
      <alignment horizontal="left" vertical="center" wrapText="1"/>
    </xf>
    <xf numFmtId="44" fontId="72" fillId="0" borderId="1" xfId="2" applyFont="1" applyBorder="1" applyAlignment="1">
      <alignment horizontal="left" vertical="center"/>
    </xf>
    <xf numFmtId="0" fontId="70" fillId="0" borderId="1" xfId="0" applyFont="1" applyBorder="1" applyAlignment="1">
      <alignment vertical="center"/>
    </xf>
    <xf numFmtId="44" fontId="73" fillId="0" borderId="1" xfId="2" applyFont="1" applyBorder="1" applyAlignment="1">
      <alignment horizontal="left" vertical="center"/>
    </xf>
    <xf numFmtId="0" fontId="73" fillId="0" borderId="1" xfId="0" applyFont="1" applyBorder="1" applyAlignment="1">
      <alignment vertical="center"/>
    </xf>
    <xf numFmtId="44" fontId="70" fillId="0" borderId="1" xfId="0" applyNumberFormat="1" applyFont="1" applyBorder="1" applyAlignment="1">
      <alignment vertical="center"/>
    </xf>
    <xf numFmtId="0" fontId="70" fillId="0" borderId="1" xfId="0" applyFont="1" applyBorder="1" applyAlignment="1">
      <alignment horizontal="left" vertical="center"/>
    </xf>
    <xf numFmtId="44" fontId="70" fillId="2" borderId="1" xfId="2" applyFont="1" applyFill="1" applyBorder="1" applyAlignment="1">
      <alignment horizontal="left" vertical="center"/>
    </xf>
    <xf numFmtId="0" fontId="70" fillId="2" borderId="1" xfId="0" applyFont="1" applyFill="1" applyBorder="1" applyAlignment="1">
      <alignment vertical="center"/>
    </xf>
    <xf numFmtId="0" fontId="70" fillId="2" borderId="1" xfId="0" applyFont="1" applyFill="1" applyBorder="1" applyAlignment="1">
      <alignment horizontal="center" vertical="center" wrapText="1"/>
    </xf>
    <xf numFmtId="44" fontId="74" fillId="0" borderId="1" xfId="2" applyFont="1" applyBorder="1" applyAlignment="1">
      <alignment horizontal="left" vertical="center"/>
    </xf>
    <xf numFmtId="0" fontId="75" fillId="2" borderId="1" xfId="0" applyFont="1" applyFill="1" applyBorder="1" applyAlignment="1">
      <alignment horizontal="center" vertical="center" wrapText="1"/>
    </xf>
    <xf numFmtId="168" fontId="76" fillId="0" borderId="1" xfId="2" applyNumberFormat="1" applyFont="1" applyFill="1" applyBorder="1" applyAlignment="1">
      <alignment horizontal="center" vertical="top"/>
    </xf>
    <xf numFmtId="0" fontId="75" fillId="0" borderId="1" xfId="0" applyFont="1" applyBorder="1" applyAlignment="1">
      <alignment horizontal="left" vertical="top" wrapText="1"/>
    </xf>
    <xf numFmtId="44" fontId="75" fillId="0" borderId="1" xfId="2" applyFont="1" applyBorder="1" applyAlignment="1">
      <alignment horizontal="left" vertical="top"/>
    </xf>
    <xf numFmtId="0" fontId="75" fillId="0" borderId="1" xfId="0" applyFont="1" applyBorder="1" applyAlignment="1">
      <alignment horizontal="left" vertical="top"/>
    </xf>
    <xf numFmtId="0" fontId="75" fillId="0" borderId="1" xfId="0" applyFont="1" applyBorder="1" applyAlignment="1">
      <alignment horizontal="center" vertical="top" wrapText="1"/>
    </xf>
    <xf numFmtId="44" fontId="71" fillId="0" borderId="1" xfId="2" applyFont="1" applyFill="1" applyBorder="1" applyAlignment="1" applyProtection="1">
      <alignment horizontal="center" vertical="center"/>
    </xf>
    <xf numFmtId="44" fontId="71" fillId="0" borderId="1" xfId="0" applyNumberFormat="1" applyFont="1" applyBorder="1" applyAlignment="1">
      <alignment horizontal="center" vertical="center"/>
    </xf>
    <xf numFmtId="44" fontId="71" fillId="0" borderId="1" xfId="2" applyFont="1" applyFill="1" applyBorder="1" applyAlignment="1">
      <alignment horizontal="center" vertical="center"/>
    </xf>
    <xf numFmtId="44" fontId="76" fillId="0" borderId="1" xfId="2" applyFont="1" applyFill="1" applyBorder="1" applyAlignment="1">
      <alignment horizontal="center" vertical="top"/>
    </xf>
    <xf numFmtId="44" fontId="46" fillId="0" borderId="1" xfId="0" applyNumberFormat="1" applyFont="1" applyBorder="1"/>
    <xf numFmtId="44" fontId="46" fillId="10" borderId="1" xfId="0" applyNumberFormat="1" applyFont="1" applyFill="1" applyBorder="1"/>
    <xf numFmtId="44" fontId="44" fillId="0" borderId="1" xfId="0" applyNumberFormat="1" applyFont="1" applyBorder="1"/>
    <xf numFmtId="0" fontId="26" fillId="0" borderId="1" xfId="0" applyFont="1" applyBorder="1" applyAlignment="1">
      <alignment vertical="center" wrapText="1"/>
    </xf>
    <xf numFmtId="168" fontId="2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168" fontId="25" fillId="0" borderId="1" xfId="0" applyNumberFormat="1" applyFont="1" applyBorder="1" applyAlignment="1">
      <alignment horizontal="center" vertical="center"/>
    </xf>
    <xf numFmtId="44" fontId="22" fillId="0" borderId="1" xfId="2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69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/>
    </xf>
    <xf numFmtId="168" fontId="27" fillId="0" borderId="1" xfId="0" applyNumberFormat="1" applyFont="1" applyBorder="1" applyAlignment="1">
      <alignment horizontal="center"/>
    </xf>
    <xf numFmtId="0" fontId="56" fillId="6" borderId="1" xfId="0" applyFont="1" applyFill="1" applyBorder="1" applyAlignment="1">
      <alignment vertical="center"/>
    </xf>
    <xf numFmtId="0" fontId="58" fillId="6" borderId="1" xfId="0" applyFont="1" applyFill="1" applyBorder="1" applyAlignment="1">
      <alignment horizontal="center" vertical="top"/>
    </xf>
    <xf numFmtId="0" fontId="22" fillId="2" borderId="1" xfId="0" applyFont="1" applyFill="1" applyBorder="1"/>
    <xf numFmtId="44" fontId="23" fillId="2" borderId="1" xfId="2" applyFont="1" applyFill="1" applyBorder="1" applyAlignment="1">
      <alignment horizontal="right" vertical="center" wrapText="1"/>
    </xf>
    <xf numFmtId="44" fontId="23" fillId="2" borderId="1" xfId="2" applyFont="1" applyFill="1" applyBorder="1" applyAlignment="1">
      <alignment horizontal="center" vertical="center" wrapText="1"/>
    </xf>
    <xf numFmtId="168" fontId="29" fillId="2" borderId="1" xfId="2" applyNumberFormat="1" applyFont="1" applyFill="1" applyBorder="1" applyAlignment="1">
      <alignment horizontal="center" vertical="center" wrapText="1"/>
    </xf>
    <xf numFmtId="44" fontId="23" fillId="2" borderId="1" xfId="2" applyFont="1" applyFill="1" applyBorder="1" applyAlignment="1">
      <alignment horizontal="left" vertical="center" wrapText="1"/>
    </xf>
    <xf numFmtId="44" fontId="29" fillId="2" borderId="1" xfId="2" applyFont="1" applyFill="1" applyBorder="1" applyAlignment="1">
      <alignment horizontal="center" vertical="center" wrapText="1"/>
    </xf>
    <xf numFmtId="0" fontId="22" fillId="2" borderId="0" xfId="0" applyFont="1" applyFill="1"/>
    <xf numFmtId="0" fontId="22" fillId="2" borderId="0" xfId="0" applyFont="1" applyFill="1" applyAlignment="1">
      <alignment wrapText="1"/>
    </xf>
    <xf numFmtId="44" fontId="31" fillId="2" borderId="1" xfId="2" applyFont="1" applyFill="1" applyBorder="1" applyAlignment="1">
      <alignment horizontal="left" vertical="center" wrapText="1"/>
    </xf>
    <xf numFmtId="44" fontId="31" fillId="2" borderId="1" xfId="2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center" vertical="center" wrapText="1"/>
    </xf>
    <xf numFmtId="167" fontId="22" fillId="2" borderId="0" xfId="14" applyNumberFormat="1" applyFont="1" applyFill="1"/>
    <xf numFmtId="0" fontId="23" fillId="2" borderId="1" xfId="0" quotePrefix="1" applyFont="1" applyFill="1" applyBorder="1" applyAlignment="1">
      <alignment horizontal="left" vertical="center" wrapText="1"/>
    </xf>
    <xf numFmtId="0" fontId="23" fillId="2" borderId="1" xfId="2" applyNumberFormat="1" applyFont="1" applyFill="1" applyBorder="1" applyAlignment="1">
      <alignment horizontal="center" vertical="center" wrapText="1"/>
    </xf>
    <xf numFmtId="0" fontId="22" fillId="2" borderId="1" xfId="0" quotePrefix="1" applyFont="1" applyFill="1" applyBorder="1" applyAlignment="1">
      <alignment horizontal="left" vertical="center" wrapText="1"/>
    </xf>
    <xf numFmtId="44" fontId="27" fillId="2" borderId="1" xfId="2" applyFont="1" applyFill="1" applyBorder="1" applyAlignment="1">
      <alignment horizontal="center" vertical="center"/>
    </xf>
    <xf numFmtId="44" fontId="22" fillId="2" borderId="1" xfId="2" applyFont="1" applyFill="1" applyBorder="1" applyAlignment="1">
      <alignment horizontal="left" vertical="center"/>
    </xf>
    <xf numFmtId="44" fontId="22" fillId="2" borderId="1" xfId="2" applyFont="1" applyFill="1" applyBorder="1" applyAlignment="1">
      <alignment vertical="center"/>
    </xf>
    <xf numFmtId="44" fontId="22" fillId="2" borderId="0" xfId="2" applyFont="1" applyFill="1"/>
    <xf numFmtId="44" fontId="22" fillId="2" borderId="1" xfId="2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1" xfId="0" quotePrefix="1" applyFont="1" applyFill="1" applyBorder="1" applyAlignment="1">
      <alignment horizontal="center" vertical="center"/>
    </xf>
    <xf numFmtId="44" fontId="27" fillId="2" borderId="1" xfId="2" quotePrefix="1" applyFont="1" applyFill="1" applyBorder="1" applyAlignment="1">
      <alignment horizontal="center" vertical="center"/>
    </xf>
    <xf numFmtId="44" fontId="22" fillId="2" borderId="1" xfId="2" applyFont="1" applyFill="1" applyBorder="1" applyAlignment="1">
      <alignment horizontal="right" vertical="center"/>
    </xf>
    <xf numFmtId="44" fontId="26" fillId="2" borderId="1" xfId="2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center" wrapText="1"/>
    </xf>
    <xf numFmtId="0" fontId="22" fillId="2" borderId="0" xfId="0" applyFont="1" applyFill="1" applyAlignment="1">
      <alignment horizontal="center" vertical="center"/>
    </xf>
    <xf numFmtId="44" fontId="22" fillId="2" borderId="1" xfId="2" quotePrefix="1" applyFont="1" applyFill="1" applyBorder="1" applyAlignment="1">
      <alignment vertical="center" wrapText="1"/>
    </xf>
    <xf numFmtId="168" fontId="24" fillId="2" borderId="1" xfId="2" applyNumberFormat="1" applyFont="1" applyFill="1" applyBorder="1" applyAlignment="1">
      <alignment horizontal="center" vertical="center" wrapText="1"/>
    </xf>
    <xf numFmtId="0" fontId="23" fillId="2" borderId="1" xfId="0" quotePrefix="1" applyFont="1" applyFill="1" applyBorder="1" applyAlignment="1">
      <alignment horizontal="center" vertical="center" wrapText="1"/>
    </xf>
    <xf numFmtId="168" fontId="23" fillId="2" borderId="1" xfId="2" applyNumberFormat="1" applyFont="1" applyFill="1" applyBorder="1" applyAlignment="1">
      <alignment horizontal="center" vertical="center" wrapText="1"/>
    </xf>
    <xf numFmtId="168" fontId="25" fillId="2" borderId="1" xfId="2" applyNumberFormat="1" applyFont="1" applyFill="1" applyBorder="1" applyAlignment="1">
      <alignment horizontal="center" vertical="center"/>
    </xf>
    <xf numFmtId="0" fontId="22" fillId="2" borderId="1" xfId="0" quotePrefix="1" applyFont="1" applyFill="1" applyBorder="1" applyAlignment="1">
      <alignment vertical="center" wrapText="1"/>
    </xf>
    <xf numFmtId="44" fontId="22" fillId="2" borderId="1" xfId="0" quotePrefix="1" applyNumberFormat="1" applyFont="1" applyFill="1" applyBorder="1" applyAlignment="1">
      <alignment vertical="center" wrapText="1"/>
    </xf>
    <xf numFmtId="43" fontId="22" fillId="2" borderId="1" xfId="2" quotePrefix="1" applyNumberFormat="1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3" fillId="2" borderId="1" xfId="0" quotePrefix="1" applyFont="1" applyFill="1" applyBorder="1" applyAlignment="1">
      <alignment horizontal="left" vertical="center"/>
    </xf>
    <xf numFmtId="168" fontId="25" fillId="2" borderId="1" xfId="0" quotePrefix="1" applyNumberFormat="1" applyFont="1" applyFill="1" applyBorder="1" applyAlignment="1">
      <alignment horizontal="center" vertical="center"/>
    </xf>
    <xf numFmtId="43" fontId="23" fillId="2" borderId="1" xfId="2" quotePrefix="1" applyNumberFormat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 wrapText="1"/>
    </xf>
    <xf numFmtId="168" fontId="25" fillId="2" borderId="1" xfId="2" quotePrefix="1" applyNumberFormat="1" applyFont="1" applyFill="1" applyBorder="1" applyAlignment="1">
      <alignment horizontal="center" vertical="center"/>
    </xf>
    <xf numFmtId="0" fontId="22" fillId="2" borderId="1" xfId="0" quotePrefix="1" applyFont="1" applyFill="1" applyBorder="1" applyAlignment="1">
      <alignment horizontal="center" vertical="center" wrapText="1"/>
    </xf>
    <xf numFmtId="3" fontId="22" fillId="2" borderId="1" xfId="2" applyNumberFormat="1" applyFont="1" applyFill="1" applyBorder="1" applyAlignment="1">
      <alignment horizontal="left" vertical="center" wrapText="1"/>
    </xf>
    <xf numFmtId="43" fontId="22" fillId="2" borderId="1" xfId="2" quotePrefix="1" applyNumberFormat="1" applyFont="1" applyFill="1" applyBorder="1" applyAlignment="1">
      <alignment horizontal="left" vertical="center" wrapText="1"/>
    </xf>
    <xf numFmtId="168" fontId="25" fillId="2" borderId="3" xfId="2" applyNumberFormat="1" applyFont="1" applyFill="1" applyBorder="1" applyAlignment="1">
      <alignment horizontal="center" vertical="center"/>
    </xf>
    <xf numFmtId="3" fontId="22" fillId="2" borderId="3" xfId="2" applyNumberFormat="1" applyFont="1" applyFill="1" applyBorder="1" applyAlignment="1">
      <alignment horizontal="left" vertical="center" wrapText="1"/>
    </xf>
    <xf numFmtId="43" fontId="22" fillId="2" borderId="4" xfId="2" quotePrefix="1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168" fontId="24" fillId="2" borderId="1" xfId="2" applyNumberFormat="1" applyFont="1" applyFill="1" applyBorder="1" applyAlignment="1">
      <alignment horizontal="center" vertical="center"/>
    </xf>
    <xf numFmtId="168" fontId="25" fillId="2" borderId="1" xfId="2" applyNumberFormat="1" applyFont="1" applyFill="1" applyBorder="1" applyAlignment="1">
      <alignment horizontal="center" vertical="center" wrapText="1"/>
    </xf>
    <xf numFmtId="0" fontId="39" fillId="2" borderId="0" xfId="0" applyFont="1" applyFill="1"/>
    <xf numFmtId="0" fontId="39" fillId="2" borderId="0" xfId="0" applyFont="1" applyFill="1" applyAlignment="1">
      <alignment wrapText="1"/>
    </xf>
    <xf numFmtId="43" fontId="33" fillId="2" borderId="1" xfId="2" applyNumberFormat="1" applyFont="1" applyFill="1" applyBorder="1" applyAlignment="1">
      <alignment horizontal="left" vertical="center"/>
    </xf>
    <xf numFmtId="0" fontId="78" fillId="3" borderId="0" xfId="0" applyFont="1" applyFill="1"/>
    <xf numFmtId="44" fontId="22" fillId="0" borderId="1" xfId="0" applyNumberFormat="1" applyFont="1" applyBorder="1" applyAlignment="1">
      <alignment horizontal="left" vertical="top" wrapText="1"/>
    </xf>
    <xf numFmtId="44" fontId="0" fillId="0" borderId="0" xfId="2" applyFont="1" applyBorder="1" applyAlignment="1">
      <alignment vertical="center"/>
    </xf>
    <xf numFmtId="0" fontId="0" fillId="0" borderId="0" xfId="0" applyAlignment="1">
      <alignment vertical="center"/>
    </xf>
    <xf numFmtId="44" fontId="71" fillId="0" borderId="0" xfId="0" applyNumberFormat="1" applyFont="1" applyAlignment="1">
      <alignment horizontal="center" vertical="center"/>
    </xf>
    <xf numFmtId="7" fontId="71" fillId="0" borderId="0" xfId="0" applyNumberFormat="1" applyFont="1" applyAlignment="1">
      <alignment horizontal="center" vertical="center"/>
    </xf>
    <xf numFmtId="15" fontId="70" fillId="0" borderId="1" xfId="0" applyNumberFormat="1" applyFont="1" applyBorder="1" applyAlignment="1">
      <alignment horizontal="left" vertical="center" wrapText="1"/>
    </xf>
    <xf numFmtId="44" fontId="71" fillId="0" borderId="2" xfId="2" applyFont="1" applyFill="1" applyBorder="1" applyAlignment="1">
      <alignment horizontal="center" vertical="center"/>
    </xf>
    <xf numFmtId="168" fontId="71" fillId="0" borderId="2" xfId="2" applyNumberFormat="1" applyFont="1" applyFill="1" applyBorder="1" applyAlignment="1">
      <alignment horizontal="center" vertical="center"/>
    </xf>
    <xf numFmtId="0" fontId="75" fillId="0" borderId="1" xfId="0" applyFont="1" applyBorder="1" applyAlignment="1">
      <alignment vertical="top" wrapText="1"/>
    </xf>
    <xf numFmtId="0" fontId="39" fillId="0" borderId="1" xfId="0" applyFont="1" applyBorder="1"/>
    <xf numFmtId="168" fontId="24" fillId="11" borderId="1" xfId="2" applyNumberFormat="1" applyFont="1" applyFill="1" applyBorder="1" applyAlignment="1">
      <alignment horizontal="center" vertical="center"/>
    </xf>
    <xf numFmtId="0" fontId="55" fillId="11" borderId="1" xfId="2" applyNumberFormat="1" applyFont="1" applyFill="1" applyBorder="1" applyAlignment="1">
      <alignment horizontal="left" vertical="center" wrapText="1"/>
    </xf>
    <xf numFmtId="3" fontId="24" fillId="11" borderId="1" xfId="2" applyNumberFormat="1" applyFont="1" applyFill="1" applyBorder="1" applyAlignment="1">
      <alignment horizontal="left" vertical="center" wrapText="1"/>
    </xf>
    <xf numFmtId="168" fontId="22" fillId="11" borderId="1" xfId="2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left" vertical="center" wrapText="1"/>
    </xf>
    <xf numFmtId="168" fontId="59" fillId="11" borderId="1" xfId="2" applyNumberFormat="1" applyFont="1" applyFill="1" applyBorder="1" applyAlignment="1">
      <alignment horizontal="center" vertical="center"/>
    </xf>
    <xf numFmtId="44" fontId="59" fillId="11" borderId="1" xfId="2" applyFont="1" applyFill="1" applyBorder="1" applyAlignment="1">
      <alignment horizontal="left" vertical="center" wrapText="1"/>
    </xf>
    <xf numFmtId="0" fontId="8" fillId="0" borderId="1" xfId="0" applyFont="1" applyBorder="1"/>
    <xf numFmtId="168" fontId="22" fillId="0" borderId="1" xfId="0" applyNumberFormat="1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44" fontId="42" fillId="0" borderId="0" xfId="0" applyNumberFormat="1" applyFont="1"/>
    <xf numFmtId="44" fontId="48" fillId="0" borderId="0" xfId="0" applyNumberFormat="1" applyFont="1"/>
    <xf numFmtId="44" fontId="51" fillId="0" borderId="1" xfId="2" applyFont="1" applyBorder="1"/>
    <xf numFmtId="44" fontId="22" fillId="0" borderId="1" xfId="2" applyFont="1" applyFill="1" applyBorder="1" applyAlignment="1">
      <alignment horizontal="center" vertical="center"/>
    </xf>
    <xf numFmtId="44" fontId="26" fillId="0" borderId="1" xfId="2" applyFont="1" applyFill="1" applyBorder="1" applyAlignment="1">
      <alignment horizontal="center" vertical="center"/>
    </xf>
    <xf numFmtId="44" fontId="22" fillId="0" borderId="1" xfId="2" quotePrefix="1" applyFont="1" applyBorder="1" applyAlignment="1">
      <alignment horizontal="left" vertical="center" wrapText="1"/>
    </xf>
    <xf numFmtId="44" fontId="22" fillId="0" borderId="1" xfId="2" applyFont="1" applyBorder="1" applyAlignment="1">
      <alignment horizontal="left" vertical="center" wrapText="1"/>
    </xf>
    <xf numFmtId="44" fontId="22" fillId="0" borderId="1" xfId="2" applyFont="1" applyBorder="1" applyAlignment="1">
      <alignment vertical="center" wrapText="1"/>
    </xf>
    <xf numFmtId="44" fontId="51" fillId="0" borderId="1" xfId="2" applyFont="1" applyBorder="1" applyAlignment="1">
      <alignment wrapText="1"/>
    </xf>
    <xf numFmtId="44" fontId="51" fillId="0" borderId="1" xfId="2" applyFont="1" applyBorder="1" applyAlignment="1">
      <alignment vertical="center" wrapText="1"/>
    </xf>
    <xf numFmtId="9" fontId="27" fillId="0" borderId="0" xfId="0" applyNumberFormat="1" applyFont="1" applyAlignment="1">
      <alignment horizontal="center" vertical="center"/>
    </xf>
    <xf numFmtId="9" fontId="27" fillId="0" borderId="0" xfId="14" applyFont="1" applyAlignment="1">
      <alignment horizontal="center" vertical="center"/>
    </xf>
    <xf numFmtId="44" fontId="42" fillId="0" borderId="0" xfId="0" applyNumberFormat="1" applyFont="1" applyAlignment="1">
      <alignment horizontal="center"/>
    </xf>
    <xf numFmtId="44" fontId="76" fillId="0" borderId="1" xfId="2" applyFont="1" applyFill="1" applyBorder="1" applyAlignment="1" applyProtection="1">
      <alignment horizontal="center" vertical="center"/>
    </xf>
    <xf numFmtId="44" fontId="23" fillId="0" borderId="1" xfId="2" applyFont="1" applyFill="1" applyBorder="1" applyAlignment="1">
      <alignment horizontal="center" vertical="center"/>
    </xf>
    <xf numFmtId="44" fontId="85" fillId="0" borderId="0" xfId="0" applyNumberFormat="1" applyFont="1"/>
    <xf numFmtId="44" fontId="23" fillId="9" borderId="1" xfId="2" applyFont="1" applyFill="1" applyBorder="1" applyAlignment="1" applyProtection="1">
      <alignment horizontal="center" vertical="center"/>
    </xf>
    <xf numFmtId="44" fontId="22" fillId="2" borderId="1" xfId="2" applyFont="1" applyFill="1" applyBorder="1" applyAlignment="1">
      <alignment horizontal="center" vertical="center"/>
    </xf>
    <xf numFmtId="44" fontId="22" fillId="2" borderId="1" xfId="2" quotePrefix="1" applyFont="1" applyFill="1" applyBorder="1" applyAlignment="1">
      <alignment horizontal="center" vertical="center"/>
    </xf>
    <xf numFmtId="44" fontId="23" fillId="2" borderId="1" xfId="2" applyFont="1" applyFill="1" applyBorder="1" applyAlignment="1">
      <alignment horizontal="center" vertical="center"/>
    </xf>
    <xf numFmtId="43" fontId="22" fillId="0" borderId="1" xfId="2" applyNumberFormat="1" applyFont="1" applyFill="1" applyBorder="1" applyAlignment="1" applyProtection="1">
      <alignment horizontal="center" vertical="center"/>
    </xf>
    <xf numFmtId="43" fontId="56" fillId="0" borderId="1" xfId="2" applyNumberFormat="1" applyFont="1" applyFill="1" applyBorder="1" applyAlignment="1">
      <alignment horizontal="left" vertical="center" wrapText="1"/>
    </xf>
    <xf numFmtId="44" fontId="56" fillId="0" borderId="1" xfId="2" applyFont="1" applyFill="1" applyBorder="1" applyAlignment="1">
      <alignment horizontal="left" vertical="center" wrapText="1"/>
    </xf>
    <xf numFmtId="168" fontId="56" fillId="0" borderId="1" xfId="2" applyNumberFormat="1" applyFont="1" applyFill="1" applyBorder="1" applyAlignment="1">
      <alignment horizontal="left" vertical="center" wrapText="1"/>
    </xf>
    <xf numFmtId="0" fontId="87" fillId="0" borderId="0" xfId="0" applyFont="1"/>
    <xf numFmtId="8" fontId="49" fillId="0" borderId="1" xfId="0" applyNumberFormat="1" applyFont="1" applyBorder="1" applyAlignment="1">
      <alignment horizontal="center"/>
    </xf>
    <xf numFmtId="0" fontId="9" fillId="6" borderId="2" xfId="0" applyFont="1" applyFill="1" applyBorder="1"/>
    <xf numFmtId="0" fontId="19" fillId="7" borderId="1" xfId="1" applyFont="1" applyFill="1" applyBorder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4" xfId="0" applyBorder="1"/>
    <xf numFmtId="0" fontId="49" fillId="0" borderId="3" xfId="0" applyFont="1" applyBorder="1" applyAlignment="1">
      <alignment horizontal="center"/>
    </xf>
    <xf numFmtId="0" fontId="84" fillId="0" borderId="4" xfId="0" applyFont="1" applyBorder="1" applyAlignment="1">
      <alignment horizontal="center"/>
    </xf>
    <xf numFmtId="0" fontId="8" fillId="0" borderId="3" xfId="0" applyFont="1" applyBorder="1"/>
    <xf numFmtId="0" fontId="0" fillId="0" borderId="8" xfId="0" applyBorder="1"/>
    <xf numFmtId="0" fontId="83" fillId="3" borderId="3" xfId="0" applyFont="1" applyFill="1" applyBorder="1" applyAlignment="1">
      <alignment vertical="center"/>
    </xf>
    <xf numFmtId="0" fontId="0" fillId="3" borderId="8" xfId="0" applyFill="1" applyBorder="1"/>
    <xf numFmtId="0" fontId="0" fillId="3" borderId="4" xfId="0" applyFill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40" fillId="2" borderId="3" xfId="0" quotePrefix="1" applyFont="1" applyFill="1" applyBorder="1" applyAlignment="1">
      <alignment horizontal="left" vertical="top"/>
    </xf>
    <xf numFmtId="0" fontId="0" fillId="2" borderId="8" xfId="0" applyFill="1" applyBorder="1"/>
    <xf numFmtId="0" fontId="0" fillId="2" borderId="4" xfId="0" applyFill="1" applyBorder="1"/>
    <xf numFmtId="0" fontId="30" fillId="3" borderId="3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4" fillId="2" borderId="3" xfId="0" applyFont="1" applyFill="1" applyBorder="1" applyAlignment="1">
      <alignment horizontal="left" vertical="center"/>
    </xf>
    <xf numFmtId="0" fontId="45" fillId="2" borderId="8" xfId="0" applyFont="1" applyFill="1" applyBorder="1" applyAlignment="1">
      <alignment horizontal="left" vertical="center"/>
    </xf>
    <xf numFmtId="0" fontId="45" fillId="2" borderId="4" xfId="0" applyFont="1" applyFill="1" applyBorder="1" applyAlignment="1">
      <alignment horizontal="left" vertical="center"/>
    </xf>
    <xf numFmtId="0" fontId="47" fillId="0" borderId="3" xfId="0" applyFont="1" applyBorder="1" applyAlignment="1">
      <alignment horizontal="left" vertical="top"/>
    </xf>
    <xf numFmtId="0" fontId="50" fillId="0" borderId="4" xfId="0" applyFont="1" applyBorder="1" applyAlignment="1">
      <alignment horizontal="left" vertical="top"/>
    </xf>
    <xf numFmtId="0" fontId="77" fillId="0" borderId="1" xfId="0" applyFont="1" applyBorder="1" applyAlignment="1">
      <alignment wrapText="1"/>
    </xf>
    <xf numFmtId="0" fontId="0" fillId="0" borderId="1" xfId="0" applyBorder="1"/>
    <xf numFmtId="0" fontId="44" fillId="0" borderId="3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79" fillId="3" borderId="10" xfId="0" applyFont="1" applyFill="1" applyBorder="1"/>
    <xf numFmtId="0" fontId="0" fillId="0" borderId="10" xfId="0" applyBorder="1"/>
    <xf numFmtId="0" fontId="64" fillId="0" borderId="3" xfId="0" quotePrefix="1" applyFont="1" applyBorder="1" applyAlignment="1">
      <alignment horizontal="left" vertical="top"/>
    </xf>
    <xf numFmtId="0" fontId="65" fillId="0" borderId="8" xfId="0" applyFont="1" applyBorder="1"/>
    <xf numFmtId="0" fontId="1" fillId="0" borderId="1" xfId="0" applyFont="1" applyBorder="1" applyAlignment="1">
      <alignment vertical="center" wrapText="1"/>
    </xf>
    <xf numFmtId="0" fontId="81" fillId="3" borderId="10" xfId="0" applyFont="1" applyFill="1" applyBorder="1" applyAlignment="1">
      <alignment vertical="center"/>
    </xf>
    <xf numFmtId="0" fontId="63" fillId="0" borderId="3" xfId="0" quotePrefix="1" applyFont="1" applyBorder="1" applyAlignment="1">
      <alignment horizontal="left" vertical="center"/>
    </xf>
    <xf numFmtId="0" fontId="63" fillId="0" borderId="4" xfId="0" quotePrefix="1" applyFont="1" applyBorder="1" applyAlignment="1">
      <alignment horizontal="left" vertical="center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2" fillId="3" borderId="3" xfId="0" applyFont="1" applyFill="1" applyBorder="1" applyAlignment="1">
      <alignment vertical="center"/>
    </xf>
    <xf numFmtId="0" fontId="80" fillId="3" borderId="8" xfId="0" applyFont="1" applyFill="1" applyBorder="1" applyAlignment="1">
      <alignment vertical="center"/>
    </xf>
    <xf numFmtId="0" fontId="80" fillId="3" borderId="4" xfId="0" applyFont="1" applyFill="1" applyBorder="1" applyAlignment="1">
      <alignment vertical="center"/>
    </xf>
    <xf numFmtId="6" fontId="22" fillId="2" borderId="1" xfId="0" quotePrefix="1" applyNumberFormat="1" applyFont="1" applyFill="1" applyBorder="1" applyAlignment="1">
      <alignment vertical="center" wrapText="1"/>
    </xf>
  </cellXfs>
  <cellStyles count="21">
    <cellStyle name="Comma 2" xfId="5" xr:uid="{00000000-0005-0000-0000-000000000000}"/>
    <cellStyle name="Currency" xfId="2" builtinId="4"/>
    <cellStyle name="Currency 2" xfId="3" xr:uid="{00000000-0005-0000-0000-000002000000}"/>
    <cellStyle name="Currency 3" xfId="6" xr:uid="{00000000-0005-0000-0000-000003000000}"/>
    <cellStyle name="Currency 4" xfId="10" xr:uid="{00000000-0005-0000-0000-000004000000}"/>
    <cellStyle name="Currency 4 2" xfId="19" xr:uid="{4DBAA03C-62D4-4E0B-8DA0-6334D0F8E845}"/>
    <cellStyle name="Currency 4 3" xfId="16" xr:uid="{CB914757-3323-4306-B40F-2ACBB43C5709}"/>
    <cellStyle name="Currency 5" xfId="13" xr:uid="{00000000-0005-0000-0000-000005000000}"/>
    <cellStyle name="Normal" xfId="0" builtinId="0" customBuiltin="1"/>
    <cellStyle name="Normal 2" xfId="7" xr:uid="{00000000-0005-0000-0000-000007000000}"/>
    <cellStyle name="Normal 3" xfId="8" xr:uid="{00000000-0005-0000-0000-000008000000}"/>
    <cellStyle name="Normal 4" xfId="4" xr:uid="{00000000-0005-0000-0000-000009000000}"/>
    <cellStyle name="Normal 5" xfId="9" xr:uid="{00000000-0005-0000-0000-00000A000000}"/>
    <cellStyle name="Normal 5 2" xfId="18" xr:uid="{061DD075-300E-46B5-92C9-64D74450C802}"/>
    <cellStyle name="Normal 5 3" xfId="15" xr:uid="{78C4AC9D-FC98-4BB4-9682-816295CD91EC}"/>
    <cellStyle name="Normal 6" xfId="12" xr:uid="{00000000-0005-0000-0000-00000B000000}"/>
    <cellStyle name="Percent" xfId="14" builtinId="5"/>
    <cellStyle name="Percent 2" xfId="11" xr:uid="{00000000-0005-0000-0000-00000D000000}"/>
    <cellStyle name="Percent 2 2" xfId="20" xr:uid="{869EE600-A715-4212-9BB9-869A939B2566}"/>
    <cellStyle name="Percent 2 3" xfId="17" xr:uid="{4FD57D2D-C35D-439C-8759-B88DE0CB36F8}"/>
    <cellStyle name="Title" xfId="1" builtinId="15" customBuiltin="1"/>
  </cellStyles>
  <dxfs count="5">
    <dxf>
      <font>
        <strike val="0"/>
        <color rgb="FFFF0000"/>
      </font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2" defaultPivotStyle="PivotStyleLight16">
    <tableStyle name="Check Register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arp\AppData\Local\Microsoft\Windows\INetCache\Content.Outlook\EJPF3TE1\2020-2022%20Council%208600%20Warrant%20Tracker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avidcs5\AppData\Local\Microsoft\Windows\INetCache\IE\XQ0ITK0X\2019-2020%20Council%208600%20Warrant%20Tracker%20Dec%20201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665.967595601855" createdVersion="6" refreshedVersion="6" minRefreshableVersion="3" recordCount="173" xr:uid="{00000000-000A-0000-FFFF-FFFF00000000}">
  <cacheSource type="worksheet">
    <worksheetSource ref="B3:J5" sheet="2019-2020 Worksheet" r:id="rId2"/>
  </cacheSource>
  <cacheFields count="9">
    <cacheField name="Number" numFmtId="0">
      <sharedItems containsBlank="1" containsMixedTypes="1" containsNumber="1" containsInteger="1" minValue="7314" maxValue="7403"/>
    </cacheField>
    <cacheField name="Date" numFmtId="14">
      <sharedItems containsDate="1" containsBlank="1" containsMixedTypes="1" minDate="2018-07-17T00:00:00" maxDate="2019-01-03T00:00:00"/>
    </cacheField>
    <cacheField name="Line #" numFmtId="0">
      <sharedItems containsBlank="1" count="50">
        <m/>
        <s v="F13"/>
        <s v="F3"/>
        <s v="I1"/>
        <s v="I11"/>
        <s v="i16"/>
        <s v="I19"/>
        <s v="I2"/>
        <s v="I21"/>
        <s v="I23"/>
        <s v="i24"/>
        <s v="I7"/>
        <s v="O1"/>
        <s v="O11"/>
        <s v="O18"/>
        <s v="O2"/>
        <s v="O26"/>
        <s v="O31"/>
        <s v="O6"/>
        <s v="H4"/>
        <s v="L13"/>
        <s v="O29"/>
        <s v="O5"/>
        <s v="I10"/>
        <s v="I18"/>
        <s v="I20"/>
        <s v="L1"/>
        <s v="L12"/>
        <s v="L14"/>
        <s v="O28"/>
        <s v="F4"/>
        <s v="O27"/>
        <s v="C18"/>
        <s v="O14"/>
        <s v="O17"/>
        <s v="O23"/>
        <s v="F5"/>
        <s v="I17"/>
        <s v="C17"/>
        <s v="O7"/>
        <s v="F2"/>
        <s v="I14"/>
        <s v="L9"/>
        <s v="O15"/>
        <s v="I22"/>
        <s v="I9"/>
        <s v="C13"/>
        <s v="H6"/>
        <s v="Line #"/>
        <s v="C11"/>
      </sharedItems>
    </cacheField>
    <cacheField name="Description of Transaction" numFmtId="0">
      <sharedItems containsBlank="1" count="85">
        <m/>
        <s v="Alter Server Picnic"/>
        <s v="Family Picnic"/>
        <s v="Dues"/>
        <s v="Spaghetti Dinner"/>
        <s v="Celebrate Fairfax"/>
        <s v="Helmet"/>
        <s v="PKD"/>
        <s v="50/50"/>
        <s v="Military Arch Donation"/>
        <s v="Assembly Dues Pass Thru"/>
        <s v="Shirt Order"/>
        <s v="State Check"/>
        <s v="Meeting Food"/>
        <s v="Culture of Life"/>
        <s v="Verizon Phone"/>
        <s v="Catholic Advertising"/>
        <s v="Installation Food"/>
        <s v="Installation Misc"/>
        <s v="Installation Flowers"/>
        <s v="Minute Copies"/>
        <s v="Budget Copies"/>
        <s v="Parish Evangilization"/>
        <s v="Donation "/>
        <s v="Paul Stefan Foundation"/>
        <s v="Franciscian Donation"/>
        <s v="Miscellaneous/Plaque"/>
        <s v="State Council (Per Capita)"/>
        <s v="DUES (I1)"/>
        <s v="PANCAKE BREAKFAST (I10)"/>
        <s v="VA Football Raffle"/>
        <s v="HELMET (I19)"/>
        <s v="Aluminum Cans"/>
        <s v="FOOD (I7)"/>
        <s v="Marian Homes"/>
        <s v="Marih Center"/>
        <s v="A Best Choice"/>
        <s v="Christmas Tree Deposit"/>
        <s v="Can Trailer repair"/>
        <s v="Exemplification Robe Cleaning"/>
        <s v="Spaghetti Supplies"/>
        <s v="PKD (I2)"/>
        <s v="Donation"/>
        <s v="Assembly Pass Through"/>
        <s v="St Mary Passthrough"/>
        <s v="Christmas Tree Permit"/>
        <s v="IRS FEES"/>
        <s v="Marih Center - Bingo Charity"/>
        <s v="Dues Donations "/>
        <s v="Travelers Insurance"/>
        <s v="Rich Lalich - Badges"/>
        <s v="Football Frenzy - State of VA"/>
        <s v="Cup-o-Joe Food"/>
        <s v="State Badges"/>
        <s v="Table Dolly Repair"/>
        <s v="Pancake Supplies"/>
        <s v="Bingo (i17)"/>
        <s v="Military Archdioceses Donation"/>
        <s v="Café Food"/>
        <s v="Supreme - Supplies"/>
        <s v="Bingo Food/Drink"/>
        <s v="Jovic Embrodery"/>
        <s v="4th degree Exemplification Pass Through"/>
        <s v="3rd Degree Lunch"/>
        <s v="Polish Night"/>
        <s v="Spaghettii Supplies"/>
        <s v="Christmas Card"/>
        <s v="March for Life Bus"/>
        <s v="POSTAGE"/>
        <s v="Chistmas tree supplies"/>
        <s v="Neddie Mtn Christmas Trees"/>
        <s v="Supreme Supplies"/>
        <s v="1st° DUES (I1)"/>
        <s v="1st° Initiation Fee (I22)"/>
        <s v="Christmas Trees"/>
        <s v="Christmas Tree Supplies"/>
        <s v="Squires - Seminarians"/>
        <s v="Marian Homes - Bingo Pass Through"/>
        <s v="Priest Christmas Gifts"/>
        <s v="Description"/>
        <s v="Children's Christmas Party"/>
        <s v="Food  Basket Pass through" u="1"/>
        <s v="50/50 (I21)" u="1"/>
        <s v="Spaghetti Dinner Pass Thru St Mary" u="1"/>
        <s v="PDK (i2)" u="1"/>
      </sharedItems>
    </cacheField>
    <cacheField name="Column1" numFmtId="0">
      <sharedItems containsBlank="1"/>
    </cacheField>
    <cacheField name="Debit   (-)" numFmtId="44">
      <sharedItems containsBlank="1" containsMixedTypes="1" containsNumber="1" minValue="0" maxValue="14937"/>
    </cacheField>
    <cacheField name="Credit (+)" numFmtId="0">
      <sharedItems containsBlank="1" containsMixedTypes="1" containsNumber="1" minValue="0" maxValue="19430"/>
    </cacheField>
    <cacheField name="Balance" numFmtId="44">
      <sharedItems containsBlank="1" containsMixedTypes="1" containsNumber="1" minValue="-17292.978625000003" maxValue="5042.920000000001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665.967596064816" createdVersion="6" refreshedVersion="6" minRefreshableVersion="3" recordCount="192" xr:uid="{00000000-000A-0000-FFFF-FFFF01000000}">
  <cacheSource type="worksheet">
    <worksheetSource ref="B3:H195" sheet="2018 Warant Register" r:id="rId2"/>
  </cacheSource>
  <cacheFields count="7">
    <cacheField name="Number" numFmtId="0">
      <sharedItems containsBlank="1" containsMixedTypes="1" containsNumber="1" containsInteger="1" minValue="7202" maxValue="7314"/>
    </cacheField>
    <cacheField name="Date" numFmtId="14">
      <sharedItems containsNonDate="0" containsDate="1" containsString="0" containsBlank="1" minDate="2018-01-02T00:00:00" maxDate="2018-05-30T00:00:00"/>
    </cacheField>
    <cacheField name="Line #" numFmtId="0">
      <sharedItems containsBlank="1" count="70">
        <m/>
        <s v="O16"/>
        <s v="U1"/>
        <s v="U9"/>
        <s v="O18"/>
        <s v="Y1"/>
        <s v="L8"/>
        <s v="I21"/>
        <s v="I19"/>
        <s v="I7"/>
        <s v="I10"/>
        <s v="I4"/>
        <s v="I23"/>
        <s v="I9"/>
        <s v="I1"/>
        <s v="I2"/>
        <s v="O15"/>
        <s v="F4"/>
        <s v="F3"/>
        <s v="L3"/>
        <s v="O2"/>
        <s v="O13"/>
        <s v="O14"/>
        <s v="I22"/>
        <s v="O10"/>
        <s v="O12"/>
        <s v="M2"/>
        <s v="H3"/>
        <s v="Y5"/>
        <s v="U5"/>
        <s v="I11"/>
        <s v="F5"/>
        <s v="F2"/>
        <s v="F6"/>
        <s v="h6"/>
        <s v="I17"/>
        <s v="M4"/>
        <s v="Y16"/>
        <s v="Y7"/>
        <s v="I1 "/>
        <s v="i24"/>
        <s v="I20"/>
        <s v="Y12"/>
        <s v="L5"/>
        <s v="Y11"/>
        <s v="M8"/>
        <s v="Y3"/>
        <s v="Y4"/>
        <s v="U2" u="1"/>
        <s v="H5" u="1"/>
        <s v="M1" u="1"/>
        <s v="O9" u="1"/>
        <s v="U8" u="1"/>
        <s v="F1" u="1"/>
        <s v="L4" u="1"/>
        <s v="F7" u="1"/>
        <s v="M9" u="1"/>
        <s v="F9" u="1"/>
        <s v="O11" u="1"/>
        <s v="O4" u="1"/>
        <s v="U3" u="1"/>
        <s v="H4" u="1"/>
        <s v="O19" u="1"/>
        <s v="A0                                " u="1"/>
        <s v="Y6" u="1"/>
        <s v="L7" u="1"/>
        <s v="I13" u="1"/>
        <s v="I14" u="1"/>
        <s v="U13" u="1"/>
        <s v="I16" u="1"/>
      </sharedItems>
    </cacheField>
    <cacheField name="Description of Transaction" numFmtId="0">
      <sharedItems containsBlank="1"/>
    </cacheField>
    <cacheField name="Column1" numFmtId="0">
      <sharedItems containsNonDate="0" containsString="0" containsBlank="1"/>
    </cacheField>
    <cacheField name="Debit   (-)" numFmtId="0">
      <sharedItems containsString="0" containsBlank="1" containsNumber="1" minValue="0" maxValue="4000"/>
    </cacheField>
    <cacheField name="Credit (+)" numFmtId="44">
      <sharedItems containsString="0" containsBlank="1" containsNumber="1" minValue="0" maxValue="67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3">
  <r>
    <m/>
    <m/>
    <x v="0"/>
    <x v="0"/>
    <m/>
    <m/>
    <m/>
    <n v="0"/>
    <m/>
  </r>
  <r>
    <n v="7319"/>
    <d v="2018-07-17T00:00:00"/>
    <x v="1"/>
    <x v="1"/>
    <m/>
    <n v="91.86"/>
    <n v="0"/>
    <n v="-91.86"/>
    <m/>
  </r>
  <r>
    <n v="7321"/>
    <d v="2018-07-17T00:00:00"/>
    <x v="2"/>
    <x v="2"/>
    <m/>
    <n v="41"/>
    <n v="0"/>
    <n v="-132.86000000000001"/>
    <m/>
  </r>
  <r>
    <m/>
    <d v="2018-07-17T00:00:00"/>
    <x v="3"/>
    <x v="3"/>
    <m/>
    <n v="0"/>
    <n v="324"/>
    <n v="191.14"/>
    <m/>
  </r>
  <r>
    <m/>
    <d v="2018-07-17T00:00:00"/>
    <x v="3"/>
    <x v="3"/>
    <m/>
    <n v="0"/>
    <n v="107.65"/>
    <n v="298.78999999999996"/>
    <m/>
  </r>
  <r>
    <m/>
    <d v="2018-07-17T00:00:00"/>
    <x v="4"/>
    <x v="4"/>
    <m/>
    <n v="0"/>
    <n v="50"/>
    <n v="348.78999999999996"/>
    <m/>
  </r>
  <r>
    <m/>
    <d v="2018-07-17T00:00:00"/>
    <x v="5"/>
    <x v="5"/>
    <m/>
    <n v="0"/>
    <n v="3771.48"/>
    <n v="4120.2700000000004"/>
    <m/>
  </r>
  <r>
    <m/>
    <d v="2018-07-17T00:00:00"/>
    <x v="6"/>
    <x v="6"/>
    <m/>
    <n v="0"/>
    <n v="25"/>
    <n v="4145.2700000000004"/>
    <m/>
  </r>
  <r>
    <m/>
    <d v="2018-07-17T00:00:00"/>
    <x v="7"/>
    <x v="7"/>
    <m/>
    <n v="0"/>
    <n v="32.85"/>
    <n v="4178.1200000000008"/>
    <m/>
  </r>
  <r>
    <m/>
    <d v="2018-07-17T00:00:00"/>
    <x v="7"/>
    <x v="7"/>
    <m/>
    <n v="0"/>
    <n v="10.95"/>
    <n v="4189.0700000000006"/>
    <m/>
  </r>
  <r>
    <m/>
    <d v="2018-07-17T00:00:00"/>
    <x v="8"/>
    <x v="8"/>
    <m/>
    <n v="0"/>
    <n v="30"/>
    <n v="4219.0700000000006"/>
    <m/>
  </r>
  <r>
    <m/>
    <d v="2018-07-17T00:00:00"/>
    <x v="9"/>
    <x v="9"/>
    <m/>
    <n v="0"/>
    <n v="10"/>
    <n v="4229.0700000000006"/>
    <m/>
  </r>
  <r>
    <m/>
    <d v="2018-07-17T00:00:00"/>
    <x v="10"/>
    <x v="10"/>
    <m/>
    <n v="0"/>
    <n v="583.5"/>
    <n v="4812.5700000000006"/>
    <m/>
  </r>
  <r>
    <m/>
    <d v="2018-07-17T00:00:00"/>
    <x v="10"/>
    <x v="11"/>
    <m/>
    <n v="0"/>
    <n v="58.35"/>
    <n v="4870.920000000001"/>
    <m/>
  </r>
  <r>
    <m/>
    <d v="2018-07-17T00:00:00"/>
    <x v="10"/>
    <x v="12"/>
    <m/>
    <n v="0"/>
    <n v="120"/>
    <n v="4990.920000000001"/>
    <m/>
  </r>
  <r>
    <m/>
    <d v="2018-07-17T00:00:00"/>
    <x v="11"/>
    <x v="13"/>
    <m/>
    <n v="0"/>
    <n v="52"/>
    <n v="5042.920000000001"/>
    <m/>
  </r>
  <r>
    <n v="7315"/>
    <d v="2018-07-17T00:00:00"/>
    <x v="12"/>
    <x v="14"/>
    <m/>
    <n v="504"/>
    <n v="0"/>
    <n v="4538.920000000001"/>
    <m/>
  </r>
  <r>
    <n v="7316"/>
    <d v="2018-07-17T00:00:00"/>
    <x v="13"/>
    <x v="15"/>
    <m/>
    <n v="147.56"/>
    <n v="0"/>
    <n v="4391.3600000000006"/>
    <m/>
  </r>
  <r>
    <n v="7317"/>
    <d v="2018-07-17T00:00:00"/>
    <x v="14"/>
    <x v="13"/>
    <m/>
    <n v="28.89"/>
    <n v="0"/>
    <n v="4362.47"/>
    <m/>
  </r>
  <r>
    <n v="7318"/>
    <d v="2018-07-17T00:00:00"/>
    <x v="14"/>
    <x v="13"/>
    <m/>
    <n v="53.4"/>
    <n v="0"/>
    <n v="4309.0700000000006"/>
    <m/>
  </r>
  <r>
    <n v="7315"/>
    <d v="2018-07-17T00:00:00"/>
    <x v="15"/>
    <x v="16"/>
    <m/>
    <n v="6"/>
    <n v="0"/>
    <n v="4303.0700000000006"/>
    <m/>
  </r>
  <r>
    <n v="7314"/>
    <d v="2018-07-17T00:00:00"/>
    <x v="16"/>
    <x v="17"/>
    <m/>
    <n v="1376"/>
    <n v="0"/>
    <n v="2927.0700000000006"/>
    <m/>
  </r>
  <r>
    <n v="7315"/>
    <d v="2018-07-17T00:00:00"/>
    <x v="16"/>
    <x v="18"/>
    <m/>
    <n v="87.28"/>
    <n v="0"/>
    <n v="2839.7900000000004"/>
    <m/>
  </r>
  <r>
    <n v="7316"/>
    <d v="2018-07-17T00:00:00"/>
    <x v="16"/>
    <x v="19"/>
    <m/>
    <n v="256.5"/>
    <n v="0"/>
    <n v="2583.2900000000004"/>
    <m/>
  </r>
  <r>
    <n v="7317"/>
    <d v="2018-07-17T00:00:00"/>
    <x v="17"/>
    <x v="10"/>
    <m/>
    <n v="583.5"/>
    <n v="0"/>
    <n v="1999.7900000000004"/>
    <m/>
  </r>
  <r>
    <n v="7318"/>
    <d v="2018-07-17T00:00:00"/>
    <x v="18"/>
    <x v="20"/>
    <m/>
    <n v="257.69"/>
    <n v="0"/>
    <n v="1742.1000000000004"/>
    <m/>
  </r>
  <r>
    <n v="7319"/>
    <d v="2018-07-17T00:00:00"/>
    <x v="18"/>
    <x v="21"/>
    <m/>
    <n v="96.46"/>
    <n v="0"/>
    <n v="1645.6400000000003"/>
    <m/>
  </r>
  <r>
    <n v="7327"/>
    <d v="2018-08-07T00:00:00"/>
    <x v="19"/>
    <x v="22"/>
    <m/>
    <n v="306.41000000000003"/>
    <n v="0"/>
    <n v="1339.2300000000002"/>
    <m/>
  </r>
  <r>
    <m/>
    <d v="2018-08-07T00:00:00"/>
    <x v="3"/>
    <x v="3"/>
    <m/>
    <n v="0"/>
    <n v="107.67"/>
    <n v="1446.9000000000003"/>
    <m/>
  </r>
  <r>
    <m/>
    <d v="2018-08-07T00:00:00"/>
    <x v="6"/>
    <x v="6"/>
    <m/>
    <n v="0"/>
    <n v="46"/>
    <n v="1492.9000000000003"/>
    <m/>
  </r>
  <r>
    <m/>
    <d v="2018-08-07T00:00:00"/>
    <x v="7"/>
    <x v="7"/>
    <m/>
    <n v="0"/>
    <n v="10.95"/>
    <n v="1503.8500000000004"/>
    <m/>
  </r>
  <r>
    <m/>
    <d v="2018-08-07T00:00:00"/>
    <x v="8"/>
    <x v="8"/>
    <m/>
    <n v="0"/>
    <n v="41"/>
    <n v="1544.8500000000004"/>
    <m/>
  </r>
  <r>
    <m/>
    <d v="2018-08-07T00:00:00"/>
    <x v="9"/>
    <x v="23"/>
    <m/>
    <n v="0"/>
    <n v="35"/>
    <n v="1579.8500000000004"/>
    <m/>
  </r>
  <r>
    <m/>
    <d v="2018-08-07T00:00:00"/>
    <x v="10"/>
    <x v="10"/>
    <m/>
    <n v="0"/>
    <n v="267.41000000000003"/>
    <n v="1847.2600000000004"/>
    <m/>
  </r>
  <r>
    <m/>
    <d v="2018-08-07T00:00:00"/>
    <x v="10"/>
    <x v="11"/>
    <m/>
    <n v="0"/>
    <n v="0"/>
    <n v="1847.2600000000004"/>
    <m/>
  </r>
  <r>
    <m/>
    <d v="2018-08-07T00:00:00"/>
    <x v="11"/>
    <x v="13"/>
    <m/>
    <n v="0"/>
    <n v="52.75"/>
    <n v="1900.0100000000004"/>
    <m/>
  </r>
  <r>
    <n v="7331"/>
    <d v="2018-08-07T00:00:00"/>
    <x v="20"/>
    <x v="24"/>
    <m/>
    <n v="750"/>
    <n v="0"/>
    <n v="1150.0100000000004"/>
    <m/>
  </r>
  <r>
    <n v="7326"/>
    <d v="2018-08-07T00:00:00"/>
    <x v="14"/>
    <x v="13"/>
    <m/>
    <n v="8.49"/>
    <n v="0"/>
    <n v="1141.5200000000004"/>
    <m/>
  </r>
  <r>
    <n v="7327"/>
    <d v="2018-08-07T00:00:00"/>
    <x v="14"/>
    <x v="13"/>
    <m/>
    <n v="116.14"/>
    <n v="0"/>
    <n v="1025.3800000000003"/>
    <m/>
  </r>
  <r>
    <n v="7329"/>
    <d v="2018-08-07T00:00:00"/>
    <x v="21"/>
    <x v="25"/>
    <m/>
    <n v="100"/>
    <n v="0"/>
    <n v="925.38000000000034"/>
    <m/>
  </r>
  <r>
    <n v="7325"/>
    <d v="2018-08-07T00:00:00"/>
    <x v="17"/>
    <x v="10"/>
    <m/>
    <n v="267.41000000000003"/>
    <n v="0"/>
    <n v="657.97000000000025"/>
    <m/>
  </r>
  <r>
    <n v="7328"/>
    <d v="2018-08-07T00:00:00"/>
    <x v="17"/>
    <x v="26"/>
    <m/>
    <n v="83.68"/>
    <n v="0"/>
    <n v="574.29000000000019"/>
    <m/>
  </r>
  <r>
    <n v="7330"/>
    <d v="2018-08-07T00:00:00"/>
    <x v="22"/>
    <x v="27"/>
    <m/>
    <n v="2077.6"/>
    <n v="0"/>
    <n v="-1503.3099999999997"/>
    <m/>
  </r>
  <r>
    <n v="7328"/>
    <d v="2018-08-07T00:00:00"/>
    <x v="18"/>
    <x v="20"/>
    <m/>
    <n v="20.68"/>
    <n v="0"/>
    <n v="-1523.9899999999998"/>
    <m/>
  </r>
  <r>
    <m/>
    <d v="2018-09-04T00:00:00"/>
    <x v="3"/>
    <x v="28"/>
    <m/>
    <n v="0"/>
    <n v="111.49712500000001"/>
    <n v="-1412.4928749999997"/>
    <m/>
  </r>
  <r>
    <m/>
    <d v="2018-09-04T00:00:00"/>
    <x v="23"/>
    <x v="29"/>
    <m/>
    <n v="0"/>
    <n v="11.98"/>
    <n v="-1400.5128749999997"/>
    <m/>
  </r>
  <r>
    <m/>
    <d v="2018-09-04T00:00:00"/>
    <x v="24"/>
    <x v="30"/>
    <m/>
    <n v="0"/>
    <n v="110"/>
    <n v="-1290.5128749999997"/>
    <m/>
  </r>
  <r>
    <m/>
    <d v="2018-09-04T00:00:00"/>
    <x v="6"/>
    <x v="31"/>
    <m/>
    <n v="0"/>
    <n v="10"/>
    <n v="-1280.5128749999997"/>
    <m/>
  </r>
  <r>
    <m/>
    <d v="2018-09-04T00:00:00"/>
    <x v="25"/>
    <x v="32"/>
    <m/>
    <n v="0"/>
    <n v="586"/>
    <n v="-694.51287499999967"/>
    <m/>
  </r>
  <r>
    <m/>
    <d v="2018-09-04T00:00:00"/>
    <x v="8"/>
    <x v="8"/>
    <m/>
    <n v="0"/>
    <n v="39"/>
    <n v="-655.51287499999967"/>
    <m/>
  </r>
  <r>
    <m/>
    <d v="2018-09-04T00:00:00"/>
    <x v="10"/>
    <x v="11"/>
    <m/>
    <n v="0"/>
    <n v="102.11"/>
    <n v="-553.40287499999965"/>
    <m/>
  </r>
  <r>
    <m/>
    <d v="2018-09-04T00:00:00"/>
    <x v="11"/>
    <x v="33"/>
    <m/>
    <n v="0"/>
    <n v="97"/>
    <n v="-456.40287499999965"/>
    <m/>
  </r>
  <r>
    <n v="7342"/>
    <d v="2018-09-04T00:00:00"/>
    <x v="26"/>
    <x v="34"/>
    <m/>
    <n v="7500"/>
    <n v="0"/>
    <n v="-7956.4028749999998"/>
    <m/>
  </r>
  <r>
    <n v="7344"/>
    <d v="2018-09-04T00:00:00"/>
    <x v="27"/>
    <x v="35"/>
    <m/>
    <n v="300"/>
    <n v="0"/>
    <n v="-8256.4028749999998"/>
    <m/>
  </r>
  <r>
    <n v="7341"/>
    <d v="2018-09-04T00:00:00"/>
    <x v="28"/>
    <x v="36"/>
    <m/>
    <n v="250"/>
    <n v="0"/>
    <n v="-8506.4028749999998"/>
    <m/>
  </r>
  <r>
    <n v="7332"/>
    <d v="2018-09-04T00:00:00"/>
    <x v="13"/>
    <x v="15"/>
    <m/>
    <n v="45.72"/>
    <n v="0"/>
    <n v="-8552.1228749999991"/>
    <m/>
  </r>
  <r>
    <n v="7334"/>
    <d v="2018-09-04T00:00:00"/>
    <x v="14"/>
    <x v="13"/>
    <m/>
    <n v="53.4"/>
    <n v="0"/>
    <n v="-8605.5228749999987"/>
    <m/>
  </r>
  <r>
    <n v="7339"/>
    <d v="2018-09-04T00:00:00"/>
    <x v="14"/>
    <x v="13"/>
    <m/>
    <n v="27.99"/>
    <n v="0"/>
    <n v="-8633.5128749999985"/>
    <m/>
  </r>
  <r>
    <n v="7340"/>
    <d v="2018-09-04T00:00:00"/>
    <x v="14"/>
    <x v="13"/>
    <m/>
    <n v="111.47"/>
    <n v="0"/>
    <n v="-8744.9828749999979"/>
    <m/>
  </r>
  <r>
    <n v="7343"/>
    <d v="2018-09-04T00:00:00"/>
    <x v="29"/>
    <x v="37"/>
    <m/>
    <n v="2203"/>
    <n v="0"/>
    <n v="-10947.982874999998"/>
    <m/>
  </r>
  <r>
    <n v="7333"/>
    <d v="2018-09-04T00:00:00"/>
    <x v="17"/>
    <x v="10"/>
    <m/>
    <n v="97.24"/>
    <n v="0"/>
    <n v="-11045.222874999998"/>
    <m/>
  </r>
  <r>
    <n v="7335"/>
    <d v="2018-09-04T00:00:00"/>
    <x v="17"/>
    <x v="38"/>
    <m/>
    <n v="378.16"/>
    <n v="0"/>
    <n v="-11423.382874999998"/>
    <m/>
  </r>
  <r>
    <n v="7336"/>
    <d v="2018-09-04T00:00:00"/>
    <x v="17"/>
    <x v="38"/>
    <m/>
    <n v="174.61"/>
    <n v="0"/>
    <n v="-11597.992874999998"/>
    <m/>
  </r>
  <r>
    <n v="7337"/>
    <d v="2018-09-04T00:00:00"/>
    <x v="17"/>
    <x v="39"/>
    <m/>
    <n v="199.1"/>
    <n v="0"/>
    <n v="-11797.092874999998"/>
    <m/>
  </r>
  <r>
    <n v="7338"/>
    <d v="2018-09-04T00:00:00"/>
    <x v="18"/>
    <x v="20"/>
    <m/>
    <n v="24.8"/>
    <n v="0"/>
    <n v="-11821.892874999998"/>
    <m/>
  </r>
  <r>
    <n v="7345"/>
    <d v="2018-09-18T00:00:00"/>
    <x v="30"/>
    <x v="40"/>
    <m/>
    <n v="95"/>
    <n v="0"/>
    <n v="-11916.892874999998"/>
    <m/>
  </r>
  <r>
    <m/>
    <d v="2018-09-18T00:00:00"/>
    <x v="3"/>
    <x v="28"/>
    <m/>
    <n v="0"/>
    <n v="36"/>
    <n v="-11880.892874999998"/>
    <m/>
  </r>
  <r>
    <m/>
    <d v="2018-09-18T00:00:00"/>
    <x v="24"/>
    <x v="30"/>
    <m/>
    <n v="0"/>
    <n v="290"/>
    <n v="-11590.892874999998"/>
    <m/>
  </r>
  <r>
    <m/>
    <d v="2018-09-18T00:00:00"/>
    <x v="6"/>
    <x v="31"/>
    <m/>
    <n v="0"/>
    <n v="46"/>
    <n v="-11544.892874999998"/>
    <m/>
  </r>
  <r>
    <m/>
    <d v="2018-09-18T00:00:00"/>
    <x v="7"/>
    <x v="41"/>
    <m/>
    <n v="0"/>
    <n v="3.65"/>
    <n v="-11541.242874999998"/>
    <m/>
  </r>
  <r>
    <m/>
    <d v="2018-09-18T00:00:00"/>
    <x v="8"/>
    <x v="8"/>
    <m/>
    <n v="0"/>
    <n v="64"/>
    <n v="-11477.242874999998"/>
    <m/>
  </r>
  <r>
    <m/>
    <d v="2018-09-18T00:00:00"/>
    <x v="9"/>
    <x v="42"/>
    <m/>
    <n v="0"/>
    <n v="100"/>
    <n v="-11377.242874999998"/>
    <m/>
  </r>
  <r>
    <m/>
    <d v="2018-09-18T00:00:00"/>
    <x v="10"/>
    <x v="43"/>
    <m/>
    <n v="0"/>
    <n v="97.24"/>
    <n v="-11280.002874999998"/>
    <m/>
  </r>
  <r>
    <m/>
    <d v="2018-09-18T00:00:00"/>
    <x v="10"/>
    <x v="44"/>
    <m/>
    <n v="0"/>
    <n v="95"/>
    <n v="-11185.002874999998"/>
    <m/>
  </r>
  <r>
    <m/>
    <d v="2018-09-18T00:00:00"/>
    <x v="11"/>
    <x v="33"/>
    <m/>
    <n v="0"/>
    <n v="87"/>
    <n v="-11098.002874999998"/>
    <m/>
  </r>
  <r>
    <n v="7346"/>
    <d v="2018-09-18T00:00:00"/>
    <x v="13"/>
    <x v="15"/>
    <m/>
    <n v="46.35"/>
    <n v="0"/>
    <n v="-11144.352874999999"/>
    <m/>
  </r>
  <r>
    <n v="7348"/>
    <d v="2018-09-18T00:00:00"/>
    <x v="31"/>
    <x v="45"/>
    <m/>
    <n v="205"/>
    <n v="0"/>
    <n v="-11349.352874999999"/>
    <m/>
  </r>
  <r>
    <n v="7347"/>
    <d v="2018-09-18T00:00:00"/>
    <x v="17"/>
    <x v="46"/>
    <m/>
    <n v="1660"/>
    <n v="0"/>
    <n v="-13009.352874999999"/>
    <m/>
  </r>
  <r>
    <n v="7356"/>
    <d v="2018-10-02T00:00:00"/>
    <x v="32"/>
    <x v="47"/>
    <m/>
    <n v="1730.81"/>
    <n v="0"/>
    <n v="-14740.162874999998"/>
    <m/>
  </r>
  <r>
    <m/>
    <d v="2018-10-02T00:00:00"/>
    <x v="3"/>
    <x v="28"/>
    <m/>
    <n v="0"/>
    <n v="36"/>
    <n v="-14704.162874999998"/>
    <m/>
  </r>
  <r>
    <m/>
    <d v="2018-10-02T00:00:00"/>
    <x v="24"/>
    <x v="30"/>
    <m/>
    <n v="0"/>
    <n v="550"/>
    <n v="-14154.162874999998"/>
    <m/>
  </r>
  <r>
    <m/>
    <d v="2018-10-02T00:00:00"/>
    <x v="6"/>
    <x v="31"/>
    <m/>
    <n v="0"/>
    <n v="66"/>
    <n v="-14088.162874999998"/>
    <m/>
  </r>
  <r>
    <m/>
    <d v="2018-10-02T00:00:00"/>
    <x v="7"/>
    <x v="41"/>
    <m/>
    <n v="0"/>
    <n v="3.65"/>
    <n v="-14084.512874999999"/>
    <m/>
  </r>
  <r>
    <m/>
    <d v="2018-10-02T00:00:00"/>
    <x v="8"/>
    <x v="8"/>
    <m/>
    <n v="0"/>
    <n v="64"/>
    <n v="-14020.512874999999"/>
    <m/>
  </r>
  <r>
    <m/>
    <d v="2018-10-02T00:00:00"/>
    <x v="9"/>
    <x v="42"/>
    <m/>
    <n v="0"/>
    <n v="100"/>
    <n v="-13920.512874999999"/>
    <m/>
  </r>
  <r>
    <m/>
    <d v="2018-10-02T00:00:00"/>
    <x v="9"/>
    <x v="48"/>
    <m/>
    <n v="0"/>
    <n v="0.35"/>
    <n v="-13920.162874999998"/>
    <m/>
  </r>
  <r>
    <m/>
    <d v="2018-10-02T00:00:00"/>
    <x v="11"/>
    <x v="33"/>
    <m/>
    <n v="0"/>
    <n v="136"/>
    <n v="-13784.162874999998"/>
    <m/>
  </r>
  <r>
    <n v="7349"/>
    <d v="2018-10-02T00:00:00"/>
    <x v="33"/>
    <x v="49"/>
    <m/>
    <n v="421"/>
    <n v="0"/>
    <n v="-14205.162874999998"/>
    <m/>
  </r>
  <r>
    <n v="7350"/>
    <d v="2018-10-02T00:00:00"/>
    <x v="34"/>
    <x v="50"/>
    <m/>
    <n v="11.35"/>
    <n v="0"/>
    <n v="-14216.512874999999"/>
    <m/>
  </r>
  <r>
    <n v="7353"/>
    <d v="2018-10-02T00:00:00"/>
    <x v="14"/>
    <x v="13"/>
    <m/>
    <n v="92.04"/>
    <n v="0"/>
    <n v="-14308.552874999999"/>
    <m/>
  </r>
  <r>
    <n v="7357"/>
    <d v="2018-10-02T00:00:00"/>
    <x v="35"/>
    <x v="51"/>
    <m/>
    <n v="736"/>
    <n v="0"/>
    <n v="-15044.552874999999"/>
    <m/>
  </r>
  <r>
    <n v="7351"/>
    <d v="2018-10-02T00:00:00"/>
    <x v="17"/>
    <x v="52"/>
    <m/>
    <n v="26.6"/>
    <n v="0"/>
    <n v="-15071.152875"/>
    <m/>
  </r>
  <r>
    <n v="7352"/>
    <d v="2018-10-02T00:00:00"/>
    <x v="17"/>
    <x v="53"/>
    <m/>
    <n v="50"/>
    <n v="0"/>
    <n v="-15121.152875"/>
    <m/>
  </r>
  <r>
    <n v="7355"/>
    <d v="2018-10-02T00:00:00"/>
    <x v="17"/>
    <x v="54"/>
    <m/>
    <n v="123.7"/>
    <n v="0"/>
    <n v="-15244.852875"/>
    <m/>
  </r>
  <r>
    <n v="7354"/>
    <d v="2018-10-02T00:00:00"/>
    <x v="18"/>
    <x v="20"/>
    <m/>
    <n v="49.74"/>
    <n v="0"/>
    <n v="-15294.592875"/>
    <m/>
  </r>
  <r>
    <n v="7361"/>
    <d v="2018-10-16T00:00:00"/>
    <x v="30"/>
    <x v="40"/>
    <m/>
    <n v="406.72"/>
    <n v="0"/>
    <n v="-15701.312875"/>
    <m/>
  </r>
  <r>
    <n v="7362"/>
    <d v="2018-10-16T00:00:00"/>
    <x v="36"/>
    <x v="55"/>
    <m/>
    <n v="423.06"/>
    <n v="0"/>
    <n v="-16124.372874999999"/>
    <m/>
  </r>
  <r>
    <m/>
    <d v="2018-10-16T00:00:00"/>
    <x v="3"/>
    <x v="28"/>
    <m/>
    <n v="0"/>
    <n v="36"/>
    <n v="-16088.372874999999"/>
    <m/>
  </r>
  <r>
    <m/>
    <d v="2018-10-16T00:00:00"/>
    <x v="3"/>
    <x v="28"/>
    <m/>
    <n v="0"/>
    <n v="90"/>
    <n v="-15998.372874999999"/>
    <m/>
  </r>
  <r>
    <m/>
    <d v="2018-10-16T00:00:00"/>
    <x v="3"/>
    <x v="41"/>
    <m/>
    <n v="0"/>
    <n v="10.95"/>
    <n v="-15987.422874999998"/>
    <m/>
  </r>
  <r>
    <m/>
    <d v="2018-10-16T00:00:00"/>
    <x v="23"/>
    <x v="29"/>
    <m/>
    <n v="0"/>
    <n v="760.3"/>
    <n v="-15227.122874999999"/>
    <m/>
  </r>
  <r>
    <m/>
    <d v="2018-10-16T00:00:00"/>
    <x v="4"/>
    <x v="4"/>
    <m/>
    <n v="0"/>
    <n v="489"/>
    <n v="-14738.122874999999"/>
    <m/>
  </r>
  <r>
    <m/>
    <d v="2018-10-16T00:00:00"/>
    <x v="4"/>
    <x v="4"/>
    <m/>
    <n v="0"/>
    <n v="63.21"/>
    <n v="-14674.912875"/>
    <m/>
  </r>
  <r>
    <m/>
    <d v="2018-10-16T00:00:00"/>
    <x v="37"/>
    <x v="56"/>
    <m/>
    <n v="0"/>
    <n v="1778.29"/>
    <n v="-12896.622875000001"/>
    <m/>
  </r>
  <r>
    <m/>
    <d v="2018-10-16T00:00:00"/>
    <x v="6"/>
    <x v="57"/>
    <m/>
    <n v="0"/>
    <n v="39.532125000000001"/>
    <n v="-12857.090750000001"/>
    <m/>
  </r>
  <r>
    <m/>
    <d v="2018-10-16T00:00:00"/>
    <x v="7"/>
    <x v="41"/>
    <m/>
    <n v="0"/>
    <n v="3.65"/>
    <n v="-12853.440750000002"/>
    <m/>
  </r>
  <r>
    <m/>
    <d v="2018-10-16T00:00:00"/>
    <x v="9"/>
    <x v="48"/>
    <m/>
    <n v="0"/>
    <n v="0.14000000000000001"/>
    <n v="-12853.300750000002"/>
    <m/>
  </r>
  <r>
    <m/>
    <d v="2018-10-16T00:00:00"/>
    <x v="10"/>
    <x v="43"/>
    <m/>
    <n v="0"/>
    <n v="567.91"/>
    <n v="-12285.390750000002"/>
    <m/>
  </r>
  <r>
    <m/>
    <d v="2018-10-16T00:00:00"/>
    <x v="11"/>
    <x v="58"/>
    <m/>
    <n v="0"/>
    <n v="56"/>
    <n v="-12229.390750000002"/>
    <m/>
  </r>
  <r>
    <n v="7359"/>
    <d v="2018-10-16T00:00:00"/>
    <x v="13"/>
    <x v="15"/>
    <m/>
    <n v="46.73"/>
    <n v="0"/>
    <n v="-12276.120750000002"/>
    <m/>
  </r>
  <r>
    <n v="7363"/>
    <d v="2018-10-16T00:00:00"/>
    <x v="14"/>
    <x v="13"/>
    <m/>
    <n v="125.59"/>
    <n v="0"/>
    <n v="-12401.710750000002"/>
    <m/>
  </r>
  <r>
    <n v="7360"/>
    <d v="2018-10-16T00:00:00"/>
    <x v="17"/>
    <x v="43"/>
    <m/>
    <n v="567.91"/>
    <n v="0"/>
    <n v="-12969.620750000002"/>
    <m/>
  </r>
  <r>
    <n v="7358"/>
    <d v="2018-10-16T00:00:00"/>
    <x v="18"/>
    <x v="59"/>
    <m/>
    <n v="72.33"/>
    <n v="0"/>
    <n v="-13041.950750000002"/>
    <m/>
  </r>
  <r>
    <n v="7366"/>
    <d v="2018-11-06T00:00:00"/>
    <x v="38"/>
    <x v="60"/>
    <m/>
    <n v="48.36"/>
    <n v="0"/>
    <n v="-13090.310750000002"/>
    <m/>
  </r>
  <r>
    <m/>
    <d v="2018-11-06T00:00:00"/>
    <x v="3"/>
    <x v="28"/>
    <m/>
    <n v="0"/>
    <n v="39.532125000000001"/>
    <n v="-13050.778625000003"/>
    <m/>
  </r>
  <r>
    <m/>
    <d v="2018-11-06T00:00:00"/>
    <x v="8"/>
    <x v="8"/>
    <m/>
    <n v="0"/>
    <n v="20"/>
    <n v="-13030.778625000003"/>
    <m/>
  </r>
  <r>
    <m/>
    <d v="2018-11-06T00:00:00"/>
    <x v="10"/>
    <x v="43"/>
    <m/>
    <n v="0"/>
    <n v="198.38"/>
    <n v="-12832.398625000003"/>
    <m/>
  </r>
  <r>
    <m/>
    <d v="2018-11-06T00:00:00"/>
    <x v="11"/>
    <x v="33"/>
    <m/>
    <n v="0"/>
    <n v="81"/>
    <n v="-12751.398625000003"/>
    <m/>
  </r>
  <r>
    <n v="7365"/>
    <d v="2018-11-06T00:00:00"/>
    <x v="34"/>
    <x v="61"/>
    <m/>
    <n v="440"/>
    <n v="0"/>
    <n v="-13191.398625000003"/>
    <m/>
  </r>
  <r>
    <n v="7369"/>
    <d v="2018-11-06T00:00:00"/>
    <x v="14"/>
    <x v="13"/>
    <m/>
    <n v="70.03"/>
    <n v="0"/>
    <n v="-13261.428625000004"/>
    <m/>
  </r>
  <r>
    <n v="7368"/>
    <d v="2018-11-06T00:00:00"/>
    <x v="17"/>
    <x v="62"/>
    <m/>
    <n v="198.38"/>
    <n v="0"/>
    <n v="-13459.808625000003"/>
    <m/>
  </r>
  <r>
    <n v="7367"/>
    <d v="2018-11-06T00:00:00"/>
    <x v="18"/>
    <x v="20"/>
    <m/>
    <n v="41.34"/>
    <n v="0"/>
    <n v="-13501.148625000003"/>
    <m/>
  </r>
  <r>
    <n v="7364"/>
    <d v="2018-11-06T00:00:00"/>
    <x v="39"/>
    <x v="63"/>
    <m/>
    <n v="22.5"/>
    <n v="0"/>
    <n v="-13523.648625000003"/>
    <m/>
  </r>
  <r>
    <n v="7374"/>
    <d v="2018-11-20T00:00:00"/>
    <x v="40"/>
    <x v="64"/>
    <m/>
    <n v="37.51"/>
    <n v="0"/>
    <n v="-13561.158625000004"/>
    <m/>
  </r>
  <r>
    <n v="7375"/>
    <d v="2018-11-20T00:00:00"/>
    <x v="30"/>
    <x v="65"/>
    <m/>
    <n v="363.6"/>
    <n v="0"/>
    <n v="-13924.758625000004"/>
    <m/>
  </r>
  <r>
    <n v="7376"/>
    <d v="2018-11-20T00:00:00"/>
    <x v="36"/>
    <x v="55"/>
    <m/>
    <n v="460.65"/>
    <n v="0"/>
    <n v="-14385.408625000004"/>
    <m/>
  </r>
  <r>
    <m/>
    <d v="2018-11-20T00:00:00"/>
    <x v="23"/>
    <x v="29"/>
    <m/>
    <n v="0"/>
    <n v="809"/>
    <n v="-13576.408625000004"/>
    <m/>
  </r>
  <r>
    <m/>
    <d v="2018-11-20T00:00:00"/>
    <x v="4"/>
    <x v="4"/>
    <m/>
    <n v="0"/>
    <n v="698"/>
    <n v="-12878.408625000004"/>
    <m/>
  </r>
  <r>
    <m/>
    <d v="2018-11-20T00:00:00"/>
    <x v="41"/>
    <x v="66"/>
    <m/>
    <n v="0"/>
    <n v="14.59"/>
    <n v="-12863.818625000004"/>
    <m/>
  </r>
  <r>
    <m/>
    <d v="2018-11-20T00:00:00"/>
    <x v="8"/>
    <x v="8"/>
    <m/>
    <n v="0"/>
    <n v="23"/>
    <n v="-12840.818625000004"/>
    <m/>
  </r>
  <r>
    <m/>
    <d v="2018-11-20T00:00:00"/>
    <x v="10"/>
    <x v="43"/>
    <m/>
    <n v="0"/>
    <n v="24.31"/>
    <n v="-12816.508625000004"/>
    <m/>
  </r>
  <r>
    <m/>
    <d v="2018-11-20T00:00:00"/>
    <x v="11"/>
    <x v="33"/>
    <m/>
    <n v="0"/>
    <n v="88"/>
    <n v="-12728.508625000004"/>
    <m/>
  </r>
  <r>
    <n v="7373"/>
    <d v="2018-11-20T00:00:00"/>
    <x v="42"/>
    <x v="67"/>
    <m/>
    <n v="1220"/>
    <n v="0"/>
    <n v="-13948.508625000004"/>
    <m/>
  </r>
  <r>
    <n v="7371"/>
    <d v="2018-11-20T00:00:00"/>
    <x v="13"/>
    <x v="15"/>
    <m/>
    <n v="46.03"/>
    <n v="0"/>
    <n v="-13994.538625000005"/>
    <m/>
  </r>
  <r>
    <n v="7375"/>
    <d v="2018-11-20T00:00:00"/>
    <x v="43"/>
    <x v="68"/>
    <m/>
    <n v="20"/>
    <n v="0"/>
    <n v="-14014.538625000005"/>
    <m/>
  </r>
  <r>
    <n v="7372"/>
    <d v="2018-11-20T00:00:00"/>
    <x v="34"/>
    <x v="50"/>
    <m/>
    <n v="255.55"/>
    <n v="0"/>
    <n v="-14270.088625000004"/>
    <m/>
  </r>
  <r>
    <n v="7375"/>
    <d v="2018-11-20T00:00:00"/>
    <x v="14"/>
    <x v="13"/>
    <m/>
    <n v="16.97"/>
    <n v="0"/>
    <n v="-14287.058625000003"/>
    <m/>
  </r>
  <r>
    <n v="7377"/>
    <d v="2018-11-20T00:00:00"/>
    <x v="14"/>
    <x v="13"/>
    <m/>
    <n v="168.91"/>
    <n v="0"/>
    <n v="-14455.968625000003"/>
    <m/>
  </r>
  <r>
    <n v="7379"/>
    <d v="2018-11-20T00:00:00"/>
    <x v="31"/>
    <x v="69"/>
    <m/>
    <n v="58.96"/>
    <n v="0"/>
    <n v="-14514.928625000002"/>
    <m/>
  </r>
  <r>
    <n v="7378"/>
    <d v="2018-11-20T00:00:00"/>
    <x v="29"/>
    <x v="70"/>
    <m/>
    <n v="2160"/>
    <n v="0"/>
    <n v="-16674.928625"/>
    <m/>
  </r>
  <r>
    <n v="7370"/>
    <d v="2018-11-20T00:00:00"/>
    <x v="18"/>
    <x v="71"/>
    <m/>
    <n v="55.66"/>
    <n v="0"/>
    <n v="-16674.928625"/>
    <m/>
  </r>
  <r>
    <m/>
    <d v="2018-12-04T00:00:00"/>
    <x v="3"/>
    <x v="72"/>
    <m/>
    <n v="0"/>
    <n v="12"/>
    <n v="-16662.928625"/>
    <m/>
  </r>
  <r>
    <m/>
    <d v="2018-12-04T00:00:00"/>
    <x v="3"/>
    <x v="8"/>
    <m/>
    <n v="0"/>
    <n v="12"/>
    <n v="-16650.928625"/>
    <m/>
  </r>
  <r>
    <m/>
    <d v="2018-12-04T00:00:00"/>
    <x v="3"/>
    <x v="28"/>
    <m/>
    <n v="0"/>
    <n v="144"/>
    <n v="-16506.928625"/>
    <m/>
  </r>
  <r>
    <m/>
    <d v="2018-12-04T00:00:00"/>
    <x v="23"/>
    <x v="29"/>
    <m/>
    <n v="0"/>
    <n v="281"/>
    <n v="-16225.928625"/>
    <m/>
  </r>
  <r>
    <m/>
    <d v="2018-12-04T00:00:00"/>
    <x v="6"/>
    <x v="31"/>
    <m/>
    <n v="0"/>
    <n v="12"/>
    <n v="-16213.928625"/>
    <m/>
  </r>
  <r>
    <m/>
    <d v="2018-12-04T00:00:00"/>
    <x v="7"/>
    <x v="41"/>
    <m/>
    <n v="0"/>
    <n v="14.6"/>
    <n v="-16199.328625"/>
    <m/>
  </r>
  <r>
    <m/>
    <d v="2018-12-04T00:00:00"/>
    <x v="44"/>
    <x v="73"/>
    <m/>
    <n v="0"/>
    <n v="60"/>
    <n v="-16139.328625"/>
    <m/>
  </r>
  <r>
    <m/>
    <d v="2018-12-04T00:00:00"/>
    <x v="10"/>
    <x v="43"/>
    <m/>
    <n v="0"/>
    <n v="48.62"/>
    <n v="-16090.708624999999"/>
    <m/>
  </r>
  <r>
    <m/>
    <d v="2018-12-04T00:00:00"/>
    <x v="11"/>
    <x v="33"/>
    <m/>
    <n v="0"/>
    <n v="62.26"/>
    <n v="-16028.448624999999"/>
    <m/>
  </r>
  <r>
    <m/>
    <d v="2018-12-04T00:00:00"/>
    <x v="45"/>
    <x v="74"/>
    <m/>
    <n v="0"/>
    <n v="19430"/>
    <n v="3364.7113750000008"/>
    <m/>
  </r>
  <r>
    <n v="7382"/>
    <d v="2018-12-04T00:00:00"/>
    <x v="14"/>
    <x v="13"/>
    <m/>
    <n v="36.840000000000003"/>
    <n v="0"/>
    <n v="3299.2013750000006"/>
    <m/>
  </r>
  <r>
    <n v="7387"/>
    <d v="2018-12-04T00:00:00"/>
    <x v="14"/>
    <x v="13"/>
    <m/>
    <n v="65.510000000000005"/>
    <n v="0"/>
    <n v="3202.8913750000006"/>
    <m/>
  </r>
  <r>
    <n v="7380"/>
    <d v="2018-12-04T00:00:00"/>
    <x v="31"/>
    <x v="75"/>
    <m/>
    <n v="96.31"/>
    <n v="0"/>
    <n v="3190.2013750000006"/>
    <m/>
  </r>
  <r>
    <n v="7381"/>
    <d v="2018-12-04T00:00:00"/>
    <x v="31"/>
    <x v="75"/>
    <m/>
    <n v="12.69"/>
    <n v="0"/>
    <n v="2577.0613750000007"/>
    <m/>
  </r>
  <r>
    <n v="7383"/>
    <d v="2018-12-04T00:00:00"/>
    <x v="31"/>
    <x v="75"/>
    <m/>
    <n v="613.14"/>
    <n v="0"/>
    <n v="2152.9113750000006"/>
    <m/>
  </r>
  <r>
    <n v="7385"/>
    <d v="2018-12-04T00:00:00"/>
    <x v="31"/>
    <x v="75"/>
    <m/>
    <n v="424.15"/>
    <n v="0"/>
    <n v="2104.2913750000007"/>
    <m/>
  </r>
  <r>
    <n v="7386"/>
    <d v="2018-12-04T00:00:00"/>
    <x v="17"/>
    <x v="43"/>
    <m/>
    <n v="48.62"/>
    <n v="0"/>
    <n v="2061.3013750000009"/>
    <m/>
  </r>
  <r>
    <n v="7384"/>
    <d v="2018-12-04T00:00:00"/>
    <x v="18"/>
    <x v="20"/>
    <m/>
    <n v="42.99"/>
    <n v="0"/>
    <n v="1561.3013750000009"/>
    <m/>
  </r>
  <r>
    <n v="7397"/>
    <d v="2018-12-18T00:00:00"/>
    <x v="46"/>
    <x v="76"/>
    <m/>
    <n v="500"/>
    <n v="0"/>
    <n v="884.30137500000092"/>
    <m/>
  </r>
  <r>
    <n v="7396"/>
    <d v="2018-12-18T00:00:00"/>
    <x v="32"/>
    <x v="77"/>
    <m/>
    <n v="677"/>
    <n v="0"/>
    <n v="414.66137500000093"/>
    <m/>
  </r>
  <r>
    <n v="7389"/>
    <d v="2018-12-18T00:00:00"/>
    <x v="36"/>
    <x v="55"/>
    <m/>
    <n v="469.64"/>
    <n v="0"/>
    <n v="-1585.338624999999"/>
    <m/>
  </r>
  <r>
    <n v="7390"/>
    <d v="2018-12-18T00:00:00"/>
    <x v="47"/>
    <x v="78"/>
    <m/>
    <n v="2000"/>
    <n v="0"/>
    <n v="-1631.6686249999989"/>
    <m/>
  </r>
  <r>
    <n v="7388"/>
    <d v="2018-12-18T00:00:00"/>
    <x v="13"/>
    <x v="15"/>
    <m/>
    <n v="46.33"/>
    <n v="0"/>
    <n v="-1785.298624999999"/>
    <m/>
  </r>
  <r>
    <n v="7395"/>
    <d v="2018-12-18T00:00:00"/>
    <x v="14"/>
    <x v="13"/>
    <m/>
    <n v="153.63"/>
    <n v="0"/>
    <n v="-1858.2286249999991"/>
    <m/>
  </r>
  <r>
    <n v="7392"/>
    <d v="2018-12-18T00:00:00"/>
    <x v="31"/>
    <x v="75"/>
    <m/>
    <n v="72.930000000000007"/>
    <n v="0"/>
    <n v="-1890.1786249999991"/>
    <m/>
  </r>
  <r>
    <n v="7393"/>
    <d v="2018-12-18T00:00:00"/>
    <x v="31"/>
    <x v="75"/>
    <m/>
    <n v="31.95"/>
    <n v="0"/>
    <n v="-16827.178625"/>
    <m/>
  </r>
  <r>
    <n v="7391"/>
    <d v="2018-12-18T00:00:00"/>
    <x v="29"/>
    <x v="70"/>
    <m/>
    <n v="14937"/>
    <n v="0"/>
    <n v="-16871.698625000001"/>
    <m/>
  </r>
  <r>
    <n v="7394"/>
    <d v="2018-12-18T00:00:00"/>
    <x v="18"/>
    <x v="71"/>
    <m/>
    <n v="44.52"/>
    <n v="0"/>
    <n v="-16933.878625000001"/>
    <m/>
  </r>
  <r>
    <m/>
    <m/>
    <x v="0"/>
    <x v="0"/>
    <m/>
    <m/>
    <m/>
    <m/>
    <m/>
  </r>
  <r>
    <s v="Number"/>
    <s v="Date"/>
    <x v="48"/>
    <x v="79"/>
    <s v="Column 1"/>
    <s v="Debit"/>
    <s v="Credit"/>
    <s v="Balance"/>
    <s v="COMMENTS"/>
  </r>
  <r>
    <n v="7403"/>
    <d v="2019-01-02T00:00:00"/>
    <x v="49"/>
    <x v="80"/>
    <m/>
    <n v="62.18"/>
    <m/>
    <n v="-17199.278625000003"/>
    <m/>
  </r>
  <r>
    <n v="7401"/>
    <d v="2019-01-02T00:00:00"/>
    <x v="30"/>
    <x v="40"/>
    <m/>
    <n v="265.39999999999998"/>
    <m/>
    <n v="-17292.97862500000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m/>
    <m/>
    <x v="0"/>
    <m/>
    <m/>
    <m/>
    <m/>
  </r>
  <r>
    <n v="7314"/>
    <d v="2018-01-02T00:00:00"/>
    <x v="1"/>
    <s v="Badges"/>
    <m/>
    <n v="185.4"/>
    <n v="0"/>
  </r>
  <r>
    <n v="7202"/>
    <d v="2018-01-02T00:00:00"/>
    <x v="2"/>
    <s v="Meeting Food"/>
    <m/>
    <n v="173.02"/>
    <n v="0"/>
  </r>
  <r>
    <n v="7203"/>
    <d v="2018-01-02T00:00:00"/>
    <x v="3"/>
    <s v="Christmas Tree Supplies"/>
    <m/>
    <n v="64.19"/>
    <n v="0"/>
  </r>
  <r>
    <n v="7204"/>
    <d v="2018-01-02T00:00:00"/>
    <x v="4"/>
    <s v="Assembly Pass  Through"/>
    <m/>
    <n v="121.57"/>
    <n v="0"/>
  </r>
  <r>
    <n v="7205"/>
    <d v="2018-01-02T00:00:00"/>
    <x v="5"/>
    <s v="Squires Seminarian Support (Sam McIlheran)"/>
    <m/>
    <n v="250"/>
    <n v="0"/>
  </r>
  <r>
    <n v="7206"/>
    <d v="2018-01-02T00:00:00"/>
    <x v="6"/>
    <s v="Support for Calvin Cager (Hara)"/>
    <m/>
    <n v="250"/>
    <n v="0"/>
  </r>
  <r>
    <s v="TR"/>
    <d v="2018-01-02T00:00:00"/>
    <x v="7"/>
    <s v="50/50 (I21)"/>
    <m/>
    <n v="0"/>
    <n v="26"/>
  </r>
  <r>
    <s v="TR"/>
    <d v="2018-01-02T00:00:00"/>
    <x v="8"/>
    <s v="HELMET (I19)"/>
    <m/>
    <n v="0"/>
    <n v="89"/>
  </r>
  <r>
    <s v="TR"/>
    <d v="2018-01-02T00:00:00"/>
    <x v="9"/>
    <s v="FOOD (I7)"/>
    <m/>
    <n v="0"/>
    <n v="30"/>
  </r>
  <r>
    <s v="TR"/>
    <d v="2018-01-02T00:00:00"/>
    <x v="10"/>
    <s v="Squires PANCAKE BREAKFAST (I10)"/>
    <m/>
    <n v="0"/>
    <n v="86"/>
  </r>
  <r>
    <s v="TR"/>
    <d v="2018-01-02T00:00:00"/>
    <x v="11"/>
    <s v="Kovar Donation (i4)"/>
    <m/>
    <n v="0"/>
    <n v="100"/>
  </r>
  <r>
    <s v="TR"/>
    <d v="2018-01-02T00:00:00"/>
    <x v="12"/>
    <s v="Donation"/>
    <m/>
    <n v="0"/>
    <n v="155.41"/>
  </r>
  <r>
    <s v="TR"/>
    <d v="2018-01-02T00:00:00"/>
    <x v="12"/>
    <s v="Food Basket Pass Through"/>
    <m/>
    <n v="0"/>
    <n v="100"/>
  </r>
  <r>
    <s v="TR"/>
    <d v="2018-01-02T00:00:00"/>
    <x v="13"/>
    <s v="Christmas Tree"/>
    <m/>
    <n v="0"/>
    <n v="6764"/>
  </r>
  <r>
    <s v="TR"/>
    <d v="2018-01-02T00:00:00"/>
    <x v="14"/>
    <s v="Dues"/>
    <m/>
    <n v="0"/>
    <n v="3401.5321249999997"/>
  </r>
  <r>
    <s v="TR"/>
    <d v="2018-01-02T00:00:00"/>
    <x v="15"/>
    <s v="PKD"/>
    <m/>
    <n v="0"/>
    <n v="270.25000000000011"/>
  </r>
  <r>
    <n v="7207"/>
    <d v="2018-01-16T00:00:00"/>
    <x v="16"/>
    <s v="Weebly Webservice - Josh Freda"/>
    <m/>
    <n v="469"/>
    <m/>
  </r>
  <r>
    <n v="7208"/>
    <d v="2018-01-16T00:00:00"/>
    <x v="17"/>
    <s v="Pancake Supplies"/>
    <m/>
    <n v="275.13"/>
    <m/>
  </r>
  <r>
    <n v="7209"/>
    <d v="2018-01-16T00:00:00"/>
    <x v="18"/>
    <s v="Spaghetti Supplies"/>
    <m/>
    <n v="235.85"/>
    <m/>
  </r>
  <r>
    <n v="7209"/>
    <d v="2018-01-16T00:00:00"/>
    <x v="17"/>
    <s v="Pancake Supplies"/>
    <m/>
    <n v="224.77"/>
    <m/>
  </r>
  <r>
    <n v="7209"/>
    <d v="2018-01-16T00:00:00"/>
    <x v="2"/>
    <s v="Meeting Food"/>
    <m/>
    <n v="169.2"/>
    <m/>
  </r>
  <r>
    <n v="7210"/>
    <d v="2018-01-16T00:00:00"/>
    <x v="19"/>
    <s v="St Mary - March for Life Bus"/>
    <m/>
    <n v="1190"/>
    <m/>
  </r>
  <r>
    <n v="7211"/>
    <d v="2018-01-16T00:00:00"/>
    <x v="20"/>
    <s v="Supreme - Culture of Life"/>
    <m/>
    <n v="561"/>
    <m/>
  </r>
  <r>
    <n v="7212"/>
    <d v="2018-01-16T00:00:00"/>
    <x v="2"/>
    <s v="Meeting Food"/>
    <m/>
    <n v="80.540000000000006"/>
    <m/>
  </r>
  <r>
    <n v="7213"/>
    <d v="2018-01-16T00:00:00"/>
    <x v="21"/>
    <s v="OSMH Phone"/>
    <m/>
    <n v="47.17"/>
    <m/>
  </r>
  <r>
    <n v="7214"/>
    <d v="2018-01-16T00:00:00"/>
    <x v="2"/>
    <s v="Meeting Food  - Chris Brensy"/>
    <m/>
    <n v="12.72"/>
    <m/>
  </r>
  <r>
    <n v="7215"/>
    <d v="2018-01-16T00:00:00"/>
    <x v="3"/>
    <s v="Christmas Tree Trip (Supplies) - Wassif"/>
    <m/>
    <n v="219.87"/>
    <m/>
  </r>
  <r>
    <n v="7216"/>
    <d v="2018-01-16T00:00:00"/>
    <x v="22"/>
    <s v="Transportation of MSGT Murray Remains"/>
    <m/>
    <n v="250"/>
    <m/>
  </r>
  <r>
    <s v="TR"/>
    <d v="2018-01-16T00:00:00"/>
    <x v="23"/>
    <s v="50/50"/>
    <m/>
    <m/>
    <n v="26"/>
  </r>
  <r>
    <s v="TR"/>
    <d v="2018-01-16T00:00:00"/>
    <x v="8"/>
    <s v="HELMET (I19)"/>
    <m/>
    <m/>
    <n v="89"/>
  </r>
  <r>
    <s v="TR"/>
    <d v="2018-01-16T00:00:00"/>
    <x v="9"/>
    <s v="Meeting Food"/>
    <m/>
    <m/>
    <n v="30"/>
  </r>
  <r>
    <s v="TR"/>
    <d v="2018-01-16T00:00:00"/>
    <x v="10"/>
    <s v="Pancake Breakfast (Squires)"/>
    <m/>
    <m/>
    <n v="86"/>
  </r>
  <r>
    <s v="TR"/>
    <d v="2018-01-16T00:00:00"/>
    <x v="11"/>
    <s v="Kovar Donation (i4)"/>
    <m/>
    <m/>
    <n v="100"/>
  </r>
  <r>
    <s v="TR"/>
    <d v="2018-01-16T00:00:00"/>
    <x v="12"/>
    <s v="Donation"/>
    <m/>
    <m/>
    <n v="24.31"/>
  </r>
  <r>
    <s v="TR"/>
    <d v="2018-01-16T00:00:00"/>
    <x v="12"/>
    <s v="Donation"/>
    <m/>
    <m/>
    <n v="131.1"/>
  </r>
  <r>
    <s v="TR"/>
    <d v="2018-01-16T00:00:00"/>
    <x v="12"/>
    <s v="Food Basket Pass Through"/>
    <m/>
    <m/>
    <n v="100"/>
  </r>
  <r>
    <s v="TR"/>
    <d v="2018-01-16T00:00:00"/>
    <x v="14"/>
    <s v="Dues"/>
    <m/>
    <m/>
    <n v="2252"/>
  </r>
  <r>
    <s v="TR"/>
    <d v="2018-01-16T00:00:00"/>
    <x v="15"/>
    <s v="PKD"/>
    <m/>
    <m/>
    <n v="193.80000000000015"/>
  </r>
  <r>
    <s v="TR"/>
    <d v="2018-01-16T00:00:00"/>
    <x v="14"/>
    <s v="Dues"/>
    <m/>
    <m/>
    <n v="1149.532125"/>
  </r>
  <r>
    <s v="TR"/>
    <d v="2018-01-16T00:00:00"/>
    <x v="15"/>
    <s v="PKD"/>
    <m/>
    <m/>
    <n v="1149.532125"/>
  </r>
  <r>
    <n v="7217"/>
    <d v="2018-02-06T00:00:00"/>
    <x v="24"/>
    <s v="Admin Supplies"/>
    <m/>
    <n v="9.3000000000000007"/>
    <m/>
  </r>
  <r>
    <n v="7217"/>
    <d v="2018-02-06T00:00:00"/>
    <x v="25"/>
    <s v="Postage"/>
    <m/>
    <n v="100"/>
    <m/>
  </r>
  <r>
    <n v="7218"/>
    <d v="2018-02-06T00:00:00"/>
    <x v="3"/>
    <s v="Christmas Tree Supplies (Donuts)"/>
    <m/>
    <n v="30.72"/>
    <m/>
  </r>
  <r>
    <n v="7219"/>
    <d v="2018-02-06T00:00:00"/>
    <x v="26"/>
    <s v="improve a home - helping hands"/>
    <m/>
    <n v="171.64"/>
    <m/>
  </r>
  <r>
    <n v="7220"/>
    <d v="2018-02-06T00:00:00"/>
    <x v="27"/>
    <s v="KCIC Chrismas Cards"/>
    <m/>
    <n v="417.5"/>
    <m/>
  </r>
  <r>
    <n v="7221"/>
    <d v="2018-02-06T00:00:00"/>
    <x v="22"/>
    <s v="GK Disc - Masses for deaths"/>
    <m/>
    <n v="200"/>
    <m/>
  </r>
  <r>
    <n v="7222"/>
    <d v="2018-02-06T00:00:00"/>
    <x v="2"/>
    <s v="Meeting Food - Wilkinson"/>
    <m/>
    <n v="132.19"/>
    <m/>
  </r>
  <r>
    <n v="7223"/>
    <d v="2018-02-06T00:00:00"/>
    <x v="25"/>
    <s v="postage"/>
    <m/>
    <n v="19.600000000000001"/>
    <m/>
  </r>
  <r>
    <n v="7223"/>
    <d v="2018-02-06T00:00:00"/>
    <x v="24"/>
    <s v="ink"/>
    <m/>
    <n v="50.86"/>
    <m/>
  </r>
  <r>
    <n v="7223"/>
    <d v="2018-02-06T00:00:00"/>
    <x v="18"/>
    <s v="spaghetti supplies"/>
    <m/>
    <n v="84.79"/>
    <m/>
  </r>
  <r>
    <n v="7224"/>
    <d v="2018-02-06T00:00:00"/>
    <x v="17"/>
    <s v="Pancake Supplies - Squires (propane)"/>
    <m/>
    <n v="27.55"/>
    <m/>
  </r>
  <r>
    <n v="7225"/>
    <d v="2018-02-06T00:00:00"/>
    <x v="22"/>
    <s v="GK Disc - Prayer Breakfast"/>
    <m/>
    <n v="975"/>
    <m/>
  </r>
  <r>
    <n v="7226"/>
    <d v="2018-02-06T00:00:00"/>
    <x v="4"/>
    <s v="Assembly Pass  Through"/>
    <m/>
    <n v="48"/>
    <m/>
  </r>
  <r>
    <n v="7227"/>
    <d v="2018-02-06T00:00:00"/>
    <x v="28"/>
    <s v="All Night Grad Party - PVI"/>
    <m/>
    <n v="100"/>
    <m/>
  </r>
  <r>
    <n v="7228"/>
    <d v="2018-02-06T00:00:00"/>
    <x v="6"/>
    <s v="Life - A Better Choice Ultrasound"/>
    <m/>
    <n v="100"/>
    <m/>
  </r>
  <r>
    <n v="7229"/>
    <d v="2018-02-06T00:00:00"/>
    <x v="29"/>
    <s v="Bowling"/>
    <m/>
    <n v="120"/>
    <m/>
  </r>
  <r>
    <s v="TR"/>
    <d v="2018-02-06T00:00:00"/>
    <x v="23"/>
    <s v="1st° Initiation Fee (I22)"/>
    <m/>
    <m/>
    <n v="30"/>
  </r>
  <r>
    <s v="TR"/>
    <d v="2018-02-06T00:00:00"/>
    <x v="14"/>
    <s v="DUES (I1)"/>
    <m/>
    <m/>
    <n v="804"/>
  </r>
  <r>
    <s v="TR"/>
    <d v="2018-02-06T00:00:00"/>
    <x v="15"/>
    <s v="PKD (I2)"/>
    <m/>
    <m/>
    <n v="72.999999999999986"/>
  </r>
  <r>
    <s v="TR"/>
    <d v="2018-02-06T00:00:00"/>
    <x v="14"/>
    <s v="DUES (I1)"/>
    <m/>
    <m/>
    <n v="642.28937499999995"/>
  </r>
  <r>
    <s v="TR"/>
    <d v="2018-02-06T00:00:00"/>
    <x v="15"/>
    <s v="PKD (I2)"/>
    <m/>
    <m/>
    <n v="58.399999999999984"/>
  </r>
  <r>
    <s v="TR"/>
    <d v="2018-02-20T00:00:00"/>
    <x v="7"/>
    <s v="50/50 (I21)"/>
    <m/>
    <m/>
    <n v="46"/>
  </r>
  <r>
    <s v="TR"/>
    <d v="2018-02-20T00:00:00"/>
    <x v="8"/>
    <s v="HELMET (I19)"/>
    <m/>
    <m/>
    <n v="37"/>
  </r>
  <r>
    <s v="TR"/>
    <d v="2018-02-20T00:00:00"/>
    <x v="9"/>
    <s v="FOOD (I7)"/>
    <m/>
    <m/>
    <n v="124"/>
  </r>
  <r>
    <s v="TR"/>
    <d v="2018-02-20T00:00:00"/>
    <x v="30"/>
    <s v="Spaghetti Dinner"/>
    <m/>
    <m/>
    <n v="897"/>
  </r>
  <r>
    <s v="TR"/>
    <d v="2018-02-20T00:00:00"/>
    <x v="30"/>
    <s v="Spaghetti Dinner"/>
    <m/>
    <m/>
    <n v="77.8"/>
  </r>
  <r>
    <s v="TR"/>
    <d v="2018-02-20T00:00:00"/>
    <x v="10"/>
    <s v="PANCAKE BREAKFAST (I10)"/>
    <m/>
    <m/>
    <n v="597"/>
  </r>
  <r>
    <s v="TR"/>
    <d v="2018-02-20T00:00:00"/>
    <x v="12"/>
    <s v="Freda Donation"/>
    <m/>
    <m/>
    <n v="14.59"/>
  </r>
  <r>
    <s v="TR"/>
    <d v="2018-02-20T00:00:00"/>
    <x v="12"/>
    <s v="Donation"/>
    <m/>
    <m/>
    <n v="25.88"/>
  </r>
  <r>
    <s v="TR"/>
    <d v="2018-02-20T00:00:00"/>
    <x v="12"/>
    <s v="Donation"/>
    <m/>
    <m/>
    <n v="167.65"/>
  </r>
  <r>
    <s v="TR"/>
    <d v="2018-02-20T00:00:00"/>
    <x v="10"/>
    <s v="Pancake Refund"/>
    <m/>
    <m/>
    <n v="41.63"/>
  </r>
  <r>
    <s v="TR"/>
    <d v="2018-02-20T00:00:00"/>
    <x v="12"/>
    <s v="Bank Refund"/>
    <m/>
    <m/>
    <n v="5.19"/>
  </r>
  <r>
    <s v="TR"/>
    <d v="2018-02-20T00:00:00"/>
    <x v="14"/>
    <s v="DUES (I1)"/>
    <m/>
    <m/>
    <n v="1015"/>
  </r>
  <r>
    <s v="TR"/>
    <d v="2018-02-20T00:00:00"/>
    <x v="15"/>
    <s v="PKD (I2)"/>
    <m/>
    <m/>
    <n v="83.950000000000017"/>
  </r>
  <r>
    <s v="TR"/>
    <d v="2018-02-20T00:00:00"/>
    <x v="14"/>
    <s v="DUES (I1)"/>
    <m/>
    <m/>
    <n v="153.52850000000001"/>
  </r>
  <r>
    <s v="TR"/>
    <d v="2018-02-20T00:00:00"/>
    <x v="15"/>
    <s v="PKD (I2)"/>
    <m/>
    <m/>
    <n v="18.25"/>
  </r>
  <r>
    <n v="7230"/>
    <d v="2018-02-20T00:00:00"/>
    <x v="24"/>
    <s v="Supreme Supplies"/>
    <m/>
    <n v="82.58"/>
    <m/>
  </r>
  <r>
    <n v="7231"/>
    <d v="2018-02-20T00:00:00"/>
    <x v="21"/>
    <s v="OSMH Phone"/>
    <m/>
    <n v="45.69"/>
    <m/>
  </r>
  <r>
    <n v="7232"/>
    <d v="2018-02-20T00:00:00"/>
    <x v="17"/>
    <s v="Pancake Supplies"/>
    <m/>
    <n v="239.42"/>
    <m/>
  </r>
  <r>
    <n v="7233"/>
    <d v="2018-02-20T00:00:00"/>
    <x v="17"/>
    <s v="Pancake Supplies"/>
    <m/>
    <n v="229.38"/>
    <m/>
  </r>
  <r>
    <n v="7233"/>
    <d v="2018-02-20T00:00:00"/>
    <x v="18"/>
    <s v="Spaghetti Supplies"/>
    <m/>
    <n v="267.94"/>
    <m/>
  </r>
  <r>
    <n v="7234"/>
    <d v="2018-02-20T00:00:00"/>
    <x v="4"/>
    <s v="Assembly Pass  Through"/>
    <m/>
    <n v="14.59"/>
    <m/>
  </r>
  <r>
    <n v="7235"/>
    <d v="2018-02-20T00:00:00"/>
    <x v="5"/>
    <s v="Squire Dinner - Monica Marayoka"/>
    <m/>
    <n v="234.84"/>
    <m/>
  </r>
  <r>
    <n v="7236"/>
    <d v="2018-02-20T00:00:00"/>
    <x v="2"/>
    <s v="Meeting Food - Wilkinson"/>
    <m/>
    <n v="36.64"/>
    <m/>
  </r>
  <r>
    <n v="7237"/>
    <d v="2018-02-20T00:00:00"/>
    <x v="31"/>
    <s v="Bingo Supplies - Mannion"/>
    <m/>
    <n v="53.23"/>
    <m/>
  </r>
  <r>
    <n v="7238"/>
    <d v="2018-03-06T00:00:00"/>
    <x v="22"/>
    <s v="Paul Stephan Foundation - State of VA Matching"/>
    <m/>
    <n v="4000"/>
    <m/>
  </r>
  <r>
    <n v="7239"/>
    <d v="2018-03-06T00:00:00"/>
    <x v="32"/>
    <s v="Polish Night - Obuchowski"/>
    <m/>
    <n v="524.69000000000005"/>
    <m/>
  </r>
  <r>
    <n v="7240"/>
    <d v="2018-03-06T00:00:00"/>
    <x v="2"/>
    <s v="Meeting Food - Wilkinson"/>
    <m/>
    <n v="133.38"/>
    <m/>
  </r>
  <r>
    <n v="7241"/>
    <d v="2018-03-06T00:00:00"/>
    <x v="33"/>
    <s v="Bingo Pass Through - Reeces Rainbow"/>
    <m/>
    <n v="2043"/>
    <m/>
  </r>
  <r>
    <n v="7242"/>
    <d v="2018-03-06T00:00:00"/>
    <x v="26"/>
    <s v="improve a home - helping hands"/>
    <m/>
    <n v="25.91"/>
    <m/>
  </r>
  <r>
    <n v="7243"/>
    <d v="2018-03-06T00:00:00"/>
    <x v="5"/>
    <s v="Squires Seminarian - Samuel McIlheran"/>
    <m/>
    <n v="250"/>
    <m/>
  </r>
  <r>
    <n v="7244"/>
    <d v="2018-03-06T00:00:00"/>
    <x v="6"/>
    <s v="Life Misc - The Marih Center"/>
    <m/>
    <n v="110"/>
    <m/>
  </r>
  <r>
    <n v="7245"/>
    <d v="2018-03-06T00:00:00"/>
    <x v="34"/>
    <s v="Children Christmas Party"/>
    <m/>
    <n v="350"/>
    <m/>
  </r>
  <r>
    <n v="7246"/>
    <d v="2018-03-06T00:00:00"/>
    <x v="29"/>
    <s v="FCCSL - Softball Registration"/>
    <m/>
    <n v="585"/>
    <m/>
  </r>
  <r>
    <s v="TR"/>
    <d v="2018-03-06T00:00:00"/>
    <x v="14"/>
    <s v="DUES (I1)"/>
    <m/>
    <m/>
    <n v="179.41062500000001"/>
  </r>
  <r>
    <s v="TR"/>
    <d v="2018-03-06T00:00:00"/>
    <x v="10"/>
    <s v="PANCAKE BREAKFAST (I10)"/>
    <m/>
    <m/>
    <n v="148"/>
  </r>
  <r>
    <s v="TR"/>
    <d v="2018-03-06T00:00:00"/>
    <x v="8"/>
    <s v="HELMET (I19)"/>
    <m/>
    <m/>
    <n v="34"/>
  </r>
  <r>
    <s v="TR"/>
    <d v="2018-03-06T00:00:00"/>
    <x v="14"/>
    <s v="DUES (I1)"/>
    <m/>
    <m/>
    <n v="30"/>
  </r>
  <r>
    <s v="TR"/>
    <d v="2018-03-06T00:00:00"/>
    <x v="7"/>
    <s v="50/50 (I21)"/>
    <m/>
    <m/>
    <n v="21"/>
  </r>
  <r>
    <s v="TR"/>
    <d v="2018-03-06T00:00:00"/>
    <x v="7"/>
    <s v="PKD (I2)"/>
    <m/>
    <m/>
    <n v="18.25"/>
  </r>
  <r>
    <s v="TR"/>
    <d v="2018-03-06T00:00:00"/>
    <x v="23"/>
    <s v="1st° Initiation Fee (I22)"/>
    <m/>
    <m/>
    <n v="15"/>
  </r>
  <r>
    <s v="TR"/>
    <d v="2018-03-20T00:00:00"/>
    <x v="35"/>
    <s v="Bingo (i17)"/>
    <m/>
    <m/>
    <n v="2390"/>
  </r>
  <r>
    <s v="TR"/>
    <d v="2018-03-20T00:00:00"/>
    <x v="10"/>
    <s v="PANCAKE BREAKFAST (I10)"/>
    <m/>
    <m/>
    <n v="712"/>
  </r>
  <r>
    <s v="TR"/>
    <d v="2018-03-20T00:00:00"/>
    <x v="30"/>
    <s v="Spaghetti Dinner"/>
    <m/>
    <m/>
    <n v="643"/>
  </r>
  <r>
    <s v="TR"/>
    <d v="2018-03-20T00:00:00"/>
    <x v="12"/>
    <s v="Paul Stefan Donation"/>
    <m/>
    <m/>
    <n v="330.09"/>
  </r>
  <r>
    <s v="TR"/>
    <d v="2018-03-20T00:00:00"/>
    <x v="14"/>
    <s v="DUES (I1)"/>
    <m/>
    <m/>
    <n v="287.157375"/>
  </r>
  <r>
    <s v="TR"/>
    <d v="2018-03-20T00:00:00"/>
    <x v="10"/>
    <s v="PANCAKE BREAKFAST (I10)"/>
    <m/>
    <m/>
    <n v="148"/>
  </r>
  <r>
    <s v="TR"/>
    <d v="2018-03-20T00:00:00"/>
    <x v="9"/>
    <s v="FOOD (I7)"/>
    <m/>
    <m/>
    <n v="116"/>
  </r>
  <r>
    <s v="TR"/>
    <d v="2018-03-20T00:00:00"/>
    <x v="7"/>
    <s v="PKD (I2)"/>
    <m/>
    <m/>
    <n v="50.099999999999987"/>
  </r>
  <r>
    <s v="TR"/>
    <d v="2018-03-20T00:00:00"/>
    <x v="8"/>
    <s v="HELMET (I19)"/>
    <m/>
    <m/>
    <n v="34"/>
  </r>
  <r>
    <s v="TR"/>
    <d v="2018-03-20T00:00:00"/>
    <x v="14"/>
    <s v="1st° DUES (I1)"/>
    <m/>
    <m/>
    <n v="30"/>
  </r>
  <r>
    <s v="TR"/>
    <d v="2018-03-20T00:00:00"/>
    <x v="7"/>
    <s v="PKD (I2)"/>
    <m/>
    <m/>
    <n v="25.549999999999997"/>
  </r>
  <r>
    <s v="TR"/>
    <d v="2018-03-20T00:00:00"/>
    <x v="7"/>
    <s v="50/50 (I21)"/>
    <m/>
    <m/>
    <n v="21"/>
  </r>
  <r>
    <s v="TR"/>
    <d v="2018-03-20T00:00:00"/>
    <x v="23"/>
    <s v="1st° Initiation Fee (I22)"/>
    <m/>
    <m/>
    <n v="15"/>
  </r>
  <r>
    <s v="TR"/>
    <d v="2018-03-20T00:00:00"/>
    <x v="14"/>
    <s v="DUES (I1)"/>
    <m/>
    <m/>
    <n v="3"/>
  </r>
  <r>
    <s v="TR"/>
    <d v="2018-03-20T00:00:00"/>
    <x v="12"/>
    <s v="Donation"/>
    <m/>
    <m/>
    <n v="0.7"/>
  </r>
  <r>
    <n v="7247"/>
    <d v="2018-03-20T00:00:00"/>
    <x v="18"/>
    <s v="Spaghetti Supplies"/>
    <m/>
    <n v="246.45"/>
    <m/>
  </r>
  <r>
    <n v="7248"/>
    <d v="2018-03-20T00:00:00"/>
    <x v="17"/>
    <s v="Pancake Supplies (Squire)"/>
    <m/>
    <n v="45.01"/>
    <m/>
  </r>
  <r>
    <n v="7248"/>
    <d v="2018-03-20T00:00:00"/>
    <x v="17"/>
    <s v="Pancake Supplies (Council)"/>
    <m/>
    <n v="435.33"/>
    <m/>
  </r>
  <r>
    <n v="7249"/>
    <d v="2018-03-20T00:00:00"/>
    <x v="21"/>
    <s v="OSMH Phone"/>
    <m/>
    <n v="48.95"/>
    <m/>
  </r>
  <r>
    <n v="7250"/>
    <d v="2018-03-20T00:00:00"/>
    <x v="9"/>
    <s v="Meeting Food"/>
    <m/>
    <n v="0"/>
    <n v="97.08"/>
  </r>
  <r>
    <n v="7251"/>
    <d v="2018-03-20T00:00:00"/>
    <x v="16"/>
    <s v="Josh Freda - Signup Genius"/>
    <m/>
    <n v="107"/>
    <m/>
  </r>
  <r>
    <n v="7252"/>
    <d v="2018-03-20T00:00:00"/>
    <x v="36"/>
    <s v="Tri Sales Finance LLC - KOVAR Tootsie"/>
    <m/>
    <n v="190.5"/>
    <m/>
  </r>
  <r>
    <n v="7253"/>
    <d v="2018-03-20T00:00:00"/>
    <x v="28"/>
    <s v="All Night Grad Party- Wt Woodson "/>
    <m/>
    <n v="100"/>
    <m/>
  </r>
  <r>
    <n v="7254"/>
    <d v="2018-04-03T00:00:00"/>
    <x v="2"/>
    <s v="Meeting Food - Wilkinson"/>
    <m/>
    <n v="135.74"/>
    <m/>
  </r>
  <r>
    <n v="7255"/>
    <d v="2018-04-03T00:00:00"/>
    <x v="16"/>
    <s v="Josh Freda - NetFonts"/>
    <m/>
    <n v="119.4"/>
    <m/>
  </r>
  <r>
    <n v="7256"/>
    <d v="2018-04-03T00:00:00"/>
    <x v="37"/>
    <s v="Easter Egg Hunt - Terry Walter"/>
    <m/>
    <n v="88.52"/>
    <m/>
  </r>
  <r>
    <n v="7257"/>
    <d v="2018-04-03T00:00:00"/>
    <x v="6"/>
    <s v="Life Misc - The Marih Center"/>
    <m/>
    <n v="400"/>
    <m/>
  </r>
  <r>
    <n v="7258"/>
    <d v="2018-04-03T00:00:00"/>
    <x v="28"/>
    <s v="All Night Grad Party - Bishop Ireton "/>
    <m/>
    <n v="100"/>
    <m/>
  </r>
  <r>
    <n v="7259"/>
    <d v="2018-04-03T00:00:00"/>
    <x v="38"/>
    <s v="Scout troop 697"/>
    <m/>
    <n v="2000"/>
    <m/>
  </r>
  <r>
    <s v="TR"/>
    <d v="2018-04-17T00:00:00"/>
    <x v="8"/>
    <s v="DUES (I1)"/>
    <m/>
    <m/>
    <n v="0"/>
  </r>
  <r>
    <s v="TR"/>
    <d v="2018-04-17T00:00:00"/>
    <x v="39"/>
    <s v="DUES (I1)"/>
    <m/>
    <m/>
    <n v="0"/>
  </r>
  <r>
    <s v="TR"/>
    <d v="2018-04-17T00:00:00"/>
    <x v="15"/>
    <s v="PKD (I2)"/>
    <m/>
    <m/>
    <n v="0"/>
  </r>
  <r>
    <s v="TR"/>
    <d v="2018-04-17T00:00:00"/>
    <x v="15"/>
    <s v="PKD (I2)"/>
    <m/>
    <m/>
    <n v="0"/>
  </r>
  <r>
    <s v="TR"/>
    <d v="2018-04-17T00:00:00"/>
    <x v="30"/>
    <s v="Spaghetti Dinner"/>
    <m/>
    <m/>
    <n v="0"/>
  </r>
  <r>
    <s v="TR"/>
    <d v="2018-04-17T00:00:00"/>
    <x v="30"/>
    <s v="Spaghetti Dinner"/>
    <m/>
    <m/>
    <n v="0"/>
  </r>
  <r>
    <s v="TR"/>
    <d v="2018-04-17T00:00:00"/>
    <x v="12"/>
    <s v="Donation"/>
    <m/>
    <m/>
    <n v="0.59712500000000013"/>
  </r>
  <r>
    <s v="TR"/>
    <d v="2018-04-17T00:00:00"/>
    <x v="12"/>
    <s v="Donation"/>
    <m/>
    <m/>
    <n v="0.7"/>
  </r>
  <r>
    <s v="TR"/>
    <d v="2018-04-17T00:00:00"/>
    <x v="7"/>
    <s v="50/50 (I21)"/>
    <m/>
    <m/>
    <n v="22"/>
  </r>
  <r>
    <s v="TR"/>
    <d v="2018-04-17T00:00:00"/>
    <x v="8"/>
    <s v="HELMET (I19)"/>
    <m/>
    <m/>
    <n v="22"/>
  </r>
  <r>
    <s v="TR"/>
    <d v="2018-04-17T00:00:00"/>
    <x v="10"/>
    <s v="Pancake Refund"/>
    <m/>
    <m/>
    <n v="23.96"/>
  </r>
  <r>
    <s v="TR"/>
    <d v="2018-04-17T00:00:00"/>
    <x v="7"/>
    <s v="50/50 (I21)"/>
    <m/>
    <m/>
    <n v="30"/>
  </r>
  <r>
    <s v="TR"/>
    <d v="2018-04-17T00:00:00"/>
    <x v="15"/>
    <s v="PKD (I2)"/>
    <m/>
    <m/>
    <n v="32.749999999999993"/>
  </r>
  <r>
    <s v="TR"/>
    <d v="2018-04-17T00:00:00"/>
    <x v="15"/>
    <s v="PKD (I2)"/>
    <m/>
    <m/>
    <n v="32.849999999999994"/>
  </r>
  <r>
    <s v="TR"/>
    <d v="2018-04-17T00:00:00"/>
    <x v="9"/>
    <s v="FOOD (I7)"/>
    <m/>
    <m/>
    <n v="47"/>
  </r>
  <r>
    <s v="TR"/>
    <d v="2018-04-17T00:00:00"/>
    <x v="9"/>
    <s v="FOOD (I7)"/>
    <m/>
    <m/>
    <n v="52"/>
  </r>
  <r>
    <s v="TR"/>
    <d v="2018-04-17T00:00:00"/>
    <x v="8"/>
    <s v="HELMET (I19)"/>
    <m/>
    <m/>
    <n v="89"/>
  </r>
  <r>
    <s v="TR"/>
    <d v="2018-04-17T00:00:00"/>
    <x v="40"/>
    <s v="Shirt Order"/>
    <m/>
    <m/>
    <n v="145.875"/>
  </r>
  <r>
    <s v="TR"/>
    <d v="2018-04-17T00:00:00"/>
    <x v="14"/>
    <s v="DUES (I1)"/>
    <m/>
    <m/>
    <n v="298"/>
  </r>
  <r>
    <s v="TR"/>
    <d v="2018-04-17T00:00:00"/>
    <x v="14"/>
    <s v="DUES (I1)"/>
    <m/>
    <m/>
    <n v="388.40122500000001"/>
  </r>
  <r>
    <s v="TR"/>
    <d v="2018-04-17T00:00:00"/>
    <x v="41"/>
    <s v="Aluminum Cans"/>
    <m/>
    <m/>
    <n v="407"/>
  </r>
  <r>
    <n v="7260"/>
    <d v="2018-04-17T00:00:00"/>
    <x v="25"/>
    <s v="Supplies - Stamps"/>
    <m/>
    <n v="100"/>
    <m/>
  </r>
  <r>
    <n v="7261"/>
    <d v="2018-04-17T00:00:00"/>
    <x v="24"/>
    <s v="Supreme Supplies"/>
    <m/>
    <n v="32.729999999999997"/>
    <m/>
  </r>
  <r>
    <n v="7262"/>
    <d v="2018-04-17T00:00:00"/>
    <x v="21"/>
    <s v="OSMH Phone"/>
    <m/>
    <n v="48.95"/>
    <m/>
  </r>
  <r>
    <n v="7263"/>
    <d v="2018-04-17T00:00:00"/>
    <x v="25"/>
    <s v="Postmaster - Mailbox"/>
    <m/>
    <n v="136"/>
    <m/>
  </r>
  <r>
    <n v="7264"/>
    <d v="2018-04-17T00:00:00"/>
    <x v="26"/>
    <s v="improve a home - helping hands"/>
    <m/>
    <n v="55.27"/>
    <m/>
  </r>
  <r>
    <n v="7265"/>
    <d v="2018-04-17T00:00:00"/>
    <x v="4"/>
    <s v="Assembly Pass  Through"/>
    <m/>
    <n v="24.31"/>
    <m/>
  </r>
  <r>
    <n v="7266"/>
    <d v="2018-04-17T00:00:00"/>
    <x v="2"/>
    <s v="Meeting Food - Wilkinson"/>
    <m/>
    <n v="48.87"/>
    <m/>
  </r>
  <r>
    <n v="7267"/>
    <d v="2018-04-17T00:00:00"/>
    <x v="2"/>
    <s v="Meeting Food - Cella"/>
    <m/>
    <n v="87.76"/>
    <m/>
  </r>
  <r>
    <n v="7267"/>
    <d v="2018-04-17T00:00:00"/>
    <x v="18"/>
    <s v="spaghetti supplies"/>
    <m/>
    <n v="252.86"/>
    <m/>
  </r>
  <r>
    <n v="7267"/>
    <d v="2018-04-17T00:00:00"/>
    <x v="17"/>
    <s v="Pancake Supplies (Council)"/>
    <m/>
    <n v="341.04"/>
    <m/>
  </r>
  <r>
    <n v="7268"/>
    <d v="2018-04-17T00:00:00"/>
    <x v="17"/>
    <s v="Pancake Supplies (Squires)"/>
    <m/>
    <n v="31.43"/>
    <m/>
  </r>
  <r>
    <n v="7268"/>
    <d v="2018-04-17T00:00:00"/>
    <x v="17"/>
    <s v="Pancake Supplies (Council)"/>
    <m/>
    <n v="137.37"/>
    <m/>
  </r>
  <r>
    <n v="7269"/>
    <d v="2018-04-17T00:00:00"/>
    <x v="32"/>
    <s v="Polish Night - Barone"/>
    <m/>
    <n v="237.09"/>
    <m/>
  </r>
  <r>
    <n v="7270"/>
    <d v="2018-04-17T00:00:00"/>
    <x v="32"/>
    <s v="Polish Night - Cella"/>
    <m/>
    <n v="141.5"/>
    <m/>
  </r>
  <r>
    <n v="7271"/>
    <d v="2018-04-17T00:00:00"/>
    <x v="37"/>
    <s v="Scholarship Poster"/>
    <m/>
    <n v="149.88"/>
    <m/>
  </r>
  <r>
    <n v="7272"/>
    <d v="2018-04-17T00:00:00"/>
    <x v="42"/>
    <s v="Mountain View School"/>
    <m/>
    <n v="500"/>
    <m/>
  </r>
  <r>
    <n v="7273"/>
    <d v="2018-04-17T00:00:00"/>
    <x v="31"/>
    <s v="Bingo Supplies - Mannion"/>
    <m/>
    <n v="60.59"/>
    <m/>
  </r>
  <r>
    <n v="7274"/>
    <d v="2018-05-01T00:00:00"/>
    <x v="33"/>
    <s v="Bingo Charity - TEACH"/>
    <m/>
    <n v="3000"/>
    <m/>
  </r>
  <r>
    <n v="7275"/>
    <d v="2018-05-01T00:00:00"/>
    <x v="2"/>
    <s v="Meeting Food - Cella"/>
    <m/>
    <n v="84.06"/>
    <m/>
  </r>
  <r>
    <n v="7275"/>
    <d v="2018-05-01T00:00:00"/>
    <x v="26"/>
    <s v="Improve a Home"/>
    <m/>
    <n v="10"/>
    <m/>
  </r>
  <r>
    <n v="7276"/>
    <d v="2018-05-01T00:00:00"/>
    <x v="26"/>
    <s v="Improve a Home"/>
    <m/>
    <n v="16.41"/>
    <m/>
  </r>
  <r>
    <n v="7277"/>
    <d v="2018-05-01T00:00:00"/>
    <x v="26"/>
    <s v="Improve a Home"/>
    <m/>
    <n v="10.56"/>
    <m/>
  </r>
  <r>
    <n v="7278"/>
    <d v="2018-05-01T00:00:00"/>
    <x v="26"/>
    <s v="Improve a Home"/>
    <m/>
    <n v="84.66"/>
    <m/>
  </r>
  <r>
    <n v="7279"/>
    <d v="2018-05-01T00:00:00"/>
    <x v="26"/>
    <s v="Improve a home - Mannion"/>
    <m/>
    <m/>
    <m/>
  </r>
  <r>
    <n v="7280"/>
    <d v="2018-05-01T00:00:00"/>
    <x v="26"/>
    <s v="Improve a Home"/>
    <m/>
    <n v="106.55"/>
    <m/>
  </r>
  <r>
    <n v="7281"/>
    <d v="2018-05-01T00:00:00"/>
    <x v="26"/>
    <s v="Improve a Home"/>
    <m/>
    <n v="187.55"/>
    <m/>
  </r>
  <r>
    <n v="7282"/>
    <d v="2018-05-01T00:00:00"/>
    <x v="26"/>
    <s v="Improve a Home"/>
    <m/>
    <n v="20.95"/>
    <m/>
  </r>
  <r>
    <n v="7283"/>
    <d v="2018-05-01T00:00:00"/>
    <x v="2"/>
    <s v="Meeting Food - Wilkinson"/>
    <m/>
    <n v="132.31"/>
    <m/>
  </r>
  <r>
    <n v="7284"/>
    <d v="2018-05-01T00:00:00"/>
    <x v="33"/>
    <s v="Bingo Charity - TEACH"/>
    <m/>
    <n v="270"/>
    <m/>
  </r>
  <r>
    <n v="7285"/>
    <d v="2018-05-29T00:00:00"/>
    <x v="43"/>
    <s v="Catholic Charities - Retreat for the Seriously Ill"/>
    <m/>
    <n v="1000"/>
    <m/>
  </r>
  <r>
    <n v="7286"/>
    <d v="2018-05-29T00:00:00"/>
    <x v="1"/>
    <s v="Badges - Rick Lalich"/>
    <m/>
    <n v="83.5"/>
    <m/>
  </r>
  <r>
    <n v="7287"/>
    <d v="2018-05-29T00:00:00"/>
    <x v="44"/>
    <s v="VBS"/>
    <m/>
    <n v="1000"/>
    <m/>
  </r>
  <r>
    <n v="7288"/>
    <d v="2018-05-29T00:00:00"/>
    <x v="18"/>
    <s v="Tex Mex Dinner - Cella"/>
    <m/>
    <n v="85.87"/>
    <m/>
  </r>
  <r>
    <n v="7289"/>
    <d v="2018-05-29T00:00:00"/>
    <x v="17"/>
    <s v="Pancake Supplies (Council)"/>
    <m/>
    <n v="281.77"/>
    <m/>
  </r>
  <r>
    <n v="7289"/>
    <d v="2018-05-29T00:00:00"/>
    <x v="17"/>
    <s v="Pancake Supplies (Squires)"/>
    <m/>
    <n v="63.04"/>
    <m/>
  </r>
  <r>
    <n v="7290"/>
    <d v="2018-05-29T00:00:00"/>
    <x v="2"/>
    <s v="Meeting Food - Wilkinson"/>
    <m/>
    <n v="113.81"/>
    <m/>
  </r>
  <r>
    <n v="7291"/>
    <d v="2018-05-29T00:00:00"/>
    <x v="45"/>
    <s v="Celebrate Fairfax - Poster"/>
    <m/>
    <n v="43.73"/>
    <m/>
  </r>
  <r>
    <n v="7292"/>
    <d v="2018-05-29T00:00:00"/>
    <x v="46"/>
    <s v="Baker Scholarship (750 - $166.88)"/>
    <m/>
    <n v="583.12"/>
    <m/>
  </r>
  <r>
    <n v="7293"/>
    <d v="2018-05-29T00:00:00"/>
    <x v="47"/>
    <s v="Young Man of Year/Young Woman of Year"/>
    <m/>
    <n v="200"/>
    <m/>
  </r>
  <r>
    <n v="7294"/>
    <d v="2018-05-29T00:00:00"/>
    <x v="6"/>
    <s v="Support for Calvin Cager (Hara)"/>
    <m/>
    <n v="5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 ">
  <location ref="A3:C140" firstHeaderRow="0" firstDataRow="1" firstDataCol="1"/>
  <pivotFields count="9">
    <pivotField showAll="0"/>
    <pivotField showAll="0"/>
    <pivotField axis="axisRow" showAll="0">
      <items count="51">
        <item x="46"/>
        <item x="38"/>
        <item x="32"/>
        <item x="1"/>
        <item x="40"/>
        <item x="2"/>
        <item x="30"/>
        <item x="36"/>
        <item x="19"/>
        <item x="47"/>
        <item x="3"/>
        <item x="23"/>
        <item x="4"/>
        <item x="41"/>
        <item x="5"/>
        <item x="37"/>
        <item x="24"/>
        <item x="6"/>
        <item x="7"/>
        <item x="25"/>
        <item x="8"/>
        <item x="44"/>
        <item x="9"/>
        <item x="10"/>
        <item x="11"/>
        <item x="45"/>
        <item x="26"/>
        <item x="27"/>
        <item x="20"/>
        <item x="28"/>
        <item x="42"/>
        <item x="12"/>
        <item x="13"/>
        <item x="43"/>
        <item x="34"/>
        <item x="14"/>
        <item x="15"/>
        <item x="35"/>
        <item x="16"/>
        <item x="31"/>
        <item x="29"/>
        <item x="21"/>
        <item x="17"/>
        <item x="22"/>
        <item x="18"/>
        <item x="39"/>
        <item x="0"/>
        <item x="33"/>
        <item x="48"/>
        <item x="49"/>
        <item t="default"/>
      </items>
    </pivotField>
    <pivotField axis="axisRow" showAll="0">
      <items count="86">
        <item x="72"/>
        <item x="73"/>
        <item x="63"/>
        <item x="62"/>
        <item x="8"/>
        <item m="1" x="82"/>
        <item x="36"/>
        <item x="1"/>
        <item x="32"/>
        <item x="10"/>
        <item x="43"/>
        <item x="56"/>
        <item x="60"/>
        <item x="21"/>
        <item x="58"/>
        <item x="38"/>
        <item x="16"/>
        <item x="5"/>
        <item x="69"/>
        <item x="66"/>
        <item x="37"/>
        <item x="45"/>
        <item x="75"/>
        <item x="74"/>
        <item x="14"/>
        <item x="52"/>
        <item x="42"/>
        <item x="23"/>
        <item x="3"/>
        <item x="28"/>
        <item x="48"/>
        <item x="39"/>
        <item x="2"/>
        <item m="1" x="81"/>
        <item x="33"/>
        <item x="51"/>
        <item x="25"/>
        <item x="6"/>
        <item x="31"/>
        <item x="19"/>
        <item x="17"/>
        <item x="18"/>
        <item x="46"/>
        <item x="61"/>
        <item x="67"/>
        <item x="34"/>
        <item x="77"/>
        <item x="35"/>
        <item x="47"/>
        <item x="13"/>
        <item x="9"/>
        <item x="57"/>
        <item x="20"/>
        <item x="26"/>
        <item x="70"/>
        <item x="29"/>
        <item x="55"/>
        <item x="22"/>
        <item x="24"/>
        <item m="1" x="84"/>
        <item x="7"/>
        <item x="41"/>
        <item x="64"/>
        <item x="68"/>
        <item x="78"/>
        <item x="50"/>
        <item x="11"/>
        <item x="4"/>
        <item m="1" x="83"/>
        <item x="40"/>
        <item x="65"/>
        <item x="76"/>
        <item x="44"/>
        <item x="53"/>
        <item x="12"/>
        <item x="27"/>
        <item x="59"/>
        <item x="71"/>
        <item x="54"/>
        <item x="49"/>
        <item x="30"/>
        <item x="15"/>
        <item x="0"/>
        <item x="79"/>
        <item x="80"/>
        <item t="default"/>
      </items>
    </pivotField>
    <pivotField showAll="0"/>
    <pivotField dataField="1" showAll="0"/>
    <pivotField dataField="1" showAll="0"/>
    <pivotField numFmtId="44" showAll="0"/>
    <pivotField showAll="0"/>
  </pivotFields>
  <rowFields count="2">
    <field x="2"/>
    <field x="3"/>
  </rowFields>
  <rowItems count="137">
    <i>
      <x/>
    </i>
    <i r="1">
      <x v="71"/>
    </i>
    <i>
      <x v="1"/>
    </i>
    <i r="1">
      <x v="12"/>
    </i>
    <i>
      <x v="2"/>
    </i>
    <i r="1">
      <x v="46"/>
    </i>
    <i r="1">
      <x v="48"/>
    </i>
    <i>
      <x v="3"/>
    </i>
    <i r="1">
      <x v="7"/>
    </i>
    <i>
      <x v="4"/>
    </i>
    <i r="1">
      <x v="62"/>
    </i>
    <i>
      <x v="5"/>
    </i>
    <i r="1">
      <x v="32"/>
    </i>
    <i>
      <x v="6"/>
    </i>
    <i r="1">
      <x v="69"/>
    </i>
    <i r="1">
      <x v="70"/>
    </i>
    <i>
      <x v="7"/>
    </i>
    <i r="1">
      <x v="56"/>
    </i>
    <i>
      <x v="8"/>
    </i>
    <i r="1">
      <x v="57"/>
    </i>
    <i>
      <x v="9"/>
    </i>
    <i r="1">
      <x v="64"/>
    </i>
    <i>
      <x v="10"/>
    </i>
    <i r="1">
      <x/>
    </i>
    <i r="1">
      <x v="4"/>
    </i>
    <i r="1">
      <x v="28"/>
    </i>
    <i r="1">
      <x v="29"/>
    </i>
    <i r="1">
      <x v="61"/>
    </i>
    <i>
      <x v="11"/>
    </i>
    <i r="1">
      <x v="55"/>
    </i>
    <i>
      <x v="12"/>
    </i>
    <i r="1">
      <x v="67"/>
    </i>
    <i>
      <x v="13"/>
    </i>
    <i r="1">
      <x v="19"/>
    </i>
    <i>
      <x v="14"/>
    </i>
    <i r="1">
      <x v="17"/>
    </i>
    <i>
      <x v="15"/>
    </i>
    <i r="1">
      <x v="11"/>
    </i>
    <i>
      <x v="16"/>
    </i>
    <i r="1">
      <x v="80"/>
    </i>
    <i>
      <x v="17"/>
    </i>
    <i r="1">
      <x v="37"/>
    </i>
    <i r="1">
      <x v="38"/>
    </i>
    <i r="1">
      <x v="51"/>
    </i>
    <i>
      <x v="18"/>
    </i>
    <i r="1">
      <x v="60"/>
    </i>
    <i r="1">
      <x v="61"/>
    </i>
    <i>
      <x v="19"/>
    </i>
    <i r="1">
      <x v="8"/>
    </i>
    <i>
      <x v="20"/>
    </i>
    <i r="1">
      <x v="4"/>
    </i>
    <i>
      <x v="21"/>
    </i>
    <i r="1">
      <x v="1"/>
    </i>
    <i>
      <x v="22"/>
    </i>
    <i r="1">
      <x v="26"/>
    </i>
    <i r="1">
      <x v="27"/>
    </i>
    <i r="1">
      <x v="30"/>
    </i>
    <i r="1">
      <x v="50"/>
    </i>
    <i>
      <x v="23"/>
    </i>
    <i r="1">
      <x v="9"/>
    </i>
    <i r="1">
      <x v="10"/>
    </i>
    <i r="1">
      <x v="66"/>
    </i>
    <i r="1">
      <x v="72"/>
    </i>
    <i r="1">
      <x v="74"/>
    </i>
    <i>
      <x v="24"/>
    </i>
    <i r="1">
      <x v="14"/>
    </i>
    <i r="1">
      <x v="34"/>
    </i>
    <i r="1">
      <x v="49"/>
    </i>
    <i>
      <x v="25"/>
    </i>
    <i r="1">
      <x v="23"/>
    </i>
    <i>
      <x v="26"/>
    </i>
    <i r="1">
      <x v="45"/>
    </i>
    <i>
      <x v="27"/>
    </i>
    <i r="1">
      <x v="47"/>
    </i>
    <i>
      <x v="28"/>
    </i>
    <i r="1">
      <x v="58"/>
    </i>
    <i>
      <x v="29"/>
    </i>
    <i r="1">
      <x v="6"/>
    </i>
    <i>
      <x v="30"/>
    </i>
    <i r="1">
      <x v="44"/>
    </i>
    <i>
      <x v="31"/>
    </i>
    <i r="1">
      <x v="24"/>
    </i>
    <i>
      <x v="32"/>
    </i>
    <i r="1">
      <x v="81"/>
    </i>
    <i>
      <x v="33"/>
    </i>
    <i r="1">
      <x v="63"/>
    </i>
    <i>
      <x v="34"/>
    </i>
    <i r="1">
      <x v="43"/>
    </i>
    <i r="1">
      <x v="65"/>
    </i>
    <i>
      <x v="35"/>
    </i>
    <i r="1">
      <x v="49"/>
    </i>
    <i>
      <x v="36"/>
    </i>
    <i r="1">
      <x v="16"/>
    </i>
    <i>
      <x v="37"/>
    </i>
    <i r="1">
      <x v="35"/>
    </i>
    <i>
      <x v="38"/>
    </i>
    <i r="1">
      <x v="39"/>
    </i>
    <i r="1">
      <x v="40"/>
    </i>
    <i r="1">
      <x v="41"/>
    </i>
    <i>
      <x v="39"/>
    </i>
    <i r="1">
      <x v="18"/>
    </i>
    <i r="1">
      <x v="21"/>
    </i>
    <i r="1">
      <x v="22"/>
    </i>
    <i>
      <x v="40"/>
    </i>
    <i r="1">
      <x v="20"/>
    </i>
    <i r="1">
      <x v="54"/>
    </i>
    <i>
      <x v="41"/>
    </i>
    <i r="1">
      <x v="36"/>
    </i>
    <i>
      <x v="42"/>
    </i>
    <i r="1">
      <x v="3"/>
    </i>
    <i r="1">
      <x v="9"/>
    </i>
    <i r="1">
      <x v="10"/>
    </i>
    <i r="1">
      <x v="15"/>
    </i>
    <i r="1">
      <x v="25"/>
    </i>
    <i r="1">
      <x v="31"/>
    </i>
    <i r="1">
      <x v="42"/>
    </i>
    <i r="1">
      <x v="53"/>
    </i>
    <i r="1">
      <x v="73"/>
    </i>
    <i r="1">
      <x v="78"/>
    </i>
    <i>
      <x v="43"/>
    </i>
    <i r="1">
      <x v="75"/>
    </i>
    <i>
      <x v="44"/>
    </i>
    <i r="1">
      <x v="13"/>
    </i>
    <i r="1">
      <x v="52"/>
    </i>
    <i r="1">
      <x v="76"/>
    </i>
    <i r="1">
      <x v="77"/>
    </i>
    <i>
      <x v="45"/>
    </i>
    <i r="1">
      <x v="2"/>
    </i>
    <i>
      <x v="46"/>
    </i>
    <i r="1">
      <x v="82"/>
    </i>
    <i>
      <x v="47"/>
    </i>
    <i r="1">
      <x v="79"/>
    </i>
    <i>
      <x v="48"/>
    </i>
    <i r="1">
      <x v="83"/>
    </i>
    <i>
      <x v="49"/>
    </i>
    <i r="1">
      <x v="8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Debit   (-)" fld="5" baseField="0" baseItem="0"/>
    <dataField name="Sum of Credit (+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2" firstHeaderRow="0" firstDataRow="1" firstDataCol="1"/>
  <pivotFields count="7">
    <pivotField showAll="0"/>
    <pivotField numFmtId="14" showAll="0"/>
    <pivotField axis="axisRow" showAll="0">
      <items count="71">
        <item m="1" x="63"/>
        <item m="1" x="53"/>
        <item x="32"/>
        <item x="18"/>
        <item x="17"/>
        <item x="31"/>
        <item x="33"/>
        <item m="1" x="55"/>
        <item m="1" x="57"/>
        <item x="27"/>
        <item m="1" x="61"/>
        <item m="1" x="49"/>
        <item x="14"/>
        <item x="10"/>
        <item x="30"/>
        <item m="1" x="66"/>
        <item m="1" x="67"/>
        <item m="1" x="69"/>
        <item x="35"/>
        <item x="8"/>
        <item x="15"/>
        <item x="41"/>
        <item x="7"/>
        <item x="23"/>
        <item x="12"/>
        <item x="40"/>
        <item x="11"/>
        <item x="9"/>
        <item x="13"/>
        <item x="19"/>
        <item m="1" x="54"/>
        <item x="43"/>
        <item m="1" x="65"/>
        <item x="6"/>
        <item m="1" x="50"/>
        <item x="26"/>
        <item x="36"/>
        <item x="45"/>
        <item m="1" x="56"/>
        <item x="24"/>
        <item m="1" x="58"/>
        <item x="25"/>
        <item x="21"/>
        <item x="22"/>
        <item x="16"/>
        <item x="1"/>
        <item x="4"/>
        <item m="1" x="62"/>
        <item x="20"/>
        <item m="1" x="59"/>
        <item m="1" x="51"/>
        <item x="2"/>
        <item m="1" x="68"/>
        <item m="1" x="48"/>
        <item m="1" x="60"/>
        <item x="29"/>
        <item m="1" x="52"/>
        <item x="3"/>
        <item x="5"/>
        <item x="44"/>
        <item x="42"/>
        <item x="37"/>
        <item x="46"/>
        <item x="47"/>
        <item x="28"/>
        <item m="1" x="64"/>
        <item x="38"/>
        <item x="0"/>
        <item x="34"/>
        <item x="39"/>
        <item t="default"/>
      </items>
    </pivotField>
    <pivotField showAll="0"/>
    <pivotField showAll="0"/>
    <pivotField dataField="1" showAll="0"/>
    <pivotField dataField="1" showAll="0"/>
  </pivotFields>
  <rowFields count="1">
    <field x="2"/>
  </rowFields>
  <rowItems count="49">
    <i>
      <x v="2"/>
    </i>
    <i>
      <x v="3"/>
    </i>
    <i>
      <x v="4"/>
    </i>
    <i>
      <x v="5"/>
    </i>
    <i>
      <x v="6"/>
    </i>
    <i>
      <x v="9"/>
    </i>
    <i>
      <x v="12"/>
    </i>
    <i>
      <x v="13"/>
    </i>
    <i>
      <x v="14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3"/>
    </i>
    <i>
      <x v="35"/>
    </i>
    <i>
      <x v="36"/>
    </i>
    <i>
      <x v="37"/>
    </i>
    <i>
      <x v="39"/>
    </i>
    <i>
      <x v="41"/>
    </i>
    <i>
      <x v="42"/>
    </i>
    <i>
      <x v="43"/>
    </i>
    <i>
      <x v="44"/>
    </i>
    <i>
      <x v="45"/>
    </i>
    <i>
      <x v="46"/>
    </i>
    <i>
      <x v="48"/>
    </i>
    <i>
      <x v="51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redit (+)" fld="6" baseField="0" baseItem="0"/>
    <dataField name="Sum of Debit   (-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141"/>
  <sheetViews>
    <sheetView topLeftCell="A70" zoomScale="160" zoomScaleNormal="160" workbookViewId="0">
      <selection activeCell="G77" sqref="G77"/>
    </sheetView>
  </sheetViews>
  <sheetFormatPr defaultRowHeight="12.75" x14ac:dyDescent="0.2"/>
  <cols>
    <col min="1" max="1" width="37.42578125" bestFit="1" customWidth="1"/>
    <col min="2" max="3" width="14.28515625" style="1" bestFit="1" customWidth="1"/>
  </cols>
  <sheetData>
    <row r="3" spans="1:3" x14ac:dyDescent="0.2">
      <c r="A3" s="49" t="s">
        <v>237</v>
      </c>
      <c r="B3" t="s">
        <v>311</v>
      </c>
      <c r="C3" t="s">
        <v>312</v>
      </c>
    </row>
    <row r="4" spans="1:3" x14ac:dyDescent="0.2">
      <c r="A4" s="50" t="s">
        <v>729</v>
      </c>
      <c r="B4">
        <v>500</v>
      </c>
      <c r="C4">
        <v>0</v>
      </c>
    </row>
    <row r="5" spans="1:3" x14ac:dyDescent="0.2">
      <c r="A5" s="84" t="s">
        <v>772</v>
      </c>
      <c r="B5">
        <v>500</v>
      </c>
      <c r="C5">
        <v>0</v>
      </c>
    </row>
    <row r="6" spans="1:3" x14ac:dyDescent="0.2">
      <c r="A6" s="50" t="s">
        <v>728</v>
      </c>
      <c r="B6">
        <v>48.36</v>
      </c>
      <c r="C6">
        <v>0</v>
      </c>
    </row>
    <row r="7" spans="1:3" x14ac:dyDescent="0.2">
      <c r="A7" s="84" t="s">
        <v>764</v>
      </c>
      <c r="B7">
        <v>48.36</v>
      </c>
      <c r="C7">
        <v>0</v>
      </c>
    </row>
    <row r="8" spans="1:3" x14ac:dyDescent="0.2">
      <c r="A8" s="50" t="s">
        <v>727</v>
      </c>
      <c r="B8">
        <v>2407.81</v>
      </c>
      <c r="C8">
        <v>0</v>
      </c>
    </row>
    <row r="9" spans="1:3" x14ac:dyDescent="0.2">
      <c r="A9" s="84" t="s">
        <v>771</v>
      </c>
      <c r="B9">
        <v>677</v>
      </c>
      <c r="C9">
        <v>0</v>
      </c>
    </row>
    <row r="10" spans="1:3" x14ac:dyDescent="0.2">
      <c r="A10" s="84" t="s">
        <v>759</v>
      </c>
      <c r="B10">
        <v>1730.81</v>
      </c>
      <c r="C10">
        <v>0</v>
      </c>
    </row>
    <row r="11" spans="1:3" x14ac:dyDescent="0.2">
      <c r="A11" s="50" t="s">
        <v>640</v>
      </c>
      <c r="B11">
        <v>91.86</v>
      </c>
      <c r="C11">
        <v>0</v>
      </c>
    </row>
    <row r="12" spans="1:3" x14ac:dyDescent="0.2">
      <c r="A12" s="84" t="s">
        <v>734</v>
      </c>
      <c r="B12">
        <v>91.86</v>
      </c>
      <c r="C12">
        <v>0</v>
      </c>
    </row>
    <row r="13" spans="1:3" x14ac:dyDescent="0.2">
      <c r="A13" s="50" t="s">
        <v>29</v>
      </c>
      <c r="B13">
        <v>37.51</v>
      </c>
      <c r="C13">
        <v>0</v>
      </c>
    </row>
    <row r="14" spans="1:3" x14ac:dyDescent="0.2">
      <c r="A14" s="84" t="s">
        <v>131</v>
      </c>
      <c r="B14">
        <v>37.51</v>
      </c>
      <c r="C14">
        <v>0</v>
      </c>
    </row>
    <row r="15" spans="1:3" x14ac:dyDescent="0.2">
      <c r="A15" s="50" t="s">
        <v>30</v>
      </c>
      <c r="B15">
        <v>41</v>
      </c>
      <c r="C15">
        <v>0</v>
      </c>
    </row>
    <row r="16" spans="1:3" x14ac:dyDescent="0.2">
      <c r="A16" s="84" t="s">
        <v>160</v>
      </c>
      <c r="B16">
        <v>41</v>
      </c>
      <c r="C16">
        <v>0</v>
      </c>
    </row>
    <row r="17" spans="1:3" x14ac:dyDescent="0.2">
      <c r="A17" s="50" t="s">
        <v>31</v>
      </c>
      <c r="B17">
        <v>1130.72</v>
      </c>
      <c r="C17">
        <v>0</v>
      </c>
    </row>
    <row r="18" spans="1:3" x14ac:dyDescent="0.2">
      <c r="A18" s="84" t="s">
        <v>255</v>
      </c>
      <c r="B18">
        <v>767.12</v>
      </c>
      <c r="C18">
        <v>0</v>
      </c>
    </row>
    <row r="19" spans="1:3" x14ac:dyDescent="0.2">
      <c r="A19" s="84" t="s">
        <v>767</v>
      </c>
      <c r="B19">
        <v>363.6</v>
      </c>
      <c r="C19">
        <v>0</v>
      </c>
    </row>
    <row r="20" spans="1:3" x14ac:dyDescent="0.2">
      <c r="A20" s="50" t="s">
        <v>32</v>
      </c>
      <c r="B20">
        <v>1353.35</v>
      </c>
      <c r="C20">
        <v>0</v>
      </c>
    </row>
    <row r="21" spans="1:3" x14ac:dyDescent="0.2">
      <c r="A21" s="84" t="s">
        <v>286</v>
      </c>
      <c r="B21">
        <v>1353.35</v>
      </c>
      <c r="C21">
        <v>0</v>
      </c>
    </row>
    <row r="22" spans="1:3" x14ac:dyDescent="0.2">
      <c r="A22" s="50" t="s">
        <v>58</v>
      </c>
      <c r="B22">
        <v>306.41000000000003</v>
      </c>
      <c r="C22">
        <v>0</v>
      </c>
    </row>
    <row r="23" spans="1:3" x14ac:dyDescent="0.2">
      <c r="A23" s="84" t="s">
        <v>726</v>
      </c>
      <c r="B23">
        <v>306.41000000000003</v>
      </c>
      <c r="C23">
        <v>0</v>
      </c>
    </row>
    <row r="24" spans="1:3" x14ac:dyDescent="0.2">
      <c r="A24" s="50" t="s">
        <v>60</v>
      </c>
      <c r="B24">
        <v>2000</v>
      </c>
      <c r="C24">
        <v>0</v>
      </c>
    </row>
    <row r="25" spans="1:3" x14ac:dyDescent="0.2">
      <c r="A25" s="84" t="s">
        <v>770</v>
      </c>
      <c r="B25">
        <v>2000</v>
      </c>
      <c r="C25">
        <v>0</v>
      </c>
    </row>
    <row r="26" spans="1:3" x14ac:dyDescent="0.2">
      <c r="A26" s="50" t="s">
        <v>84</v>
      </c>
      <c r="B26">
        <v>0</v>
      </c>
      <c r="C26">
        <v>1067.29925</v>
      </c>
    </row>
    <row r="27" spans="1:3" x14ac:dyDescent="0.2">
      <c r="A27" s="84" t="s">
        <v>712</v>
      </c>
      <c r="B27">
        <v>0</v>
      </c>
      <c r="C27">
        <v>12</v>
      </c>
    </row>
    <row r="28" spans="1:3" x14ac:dyDescent="0.2">
      <c r="A28" s="84" t="s">
        <v>273</v>
      </c>
      <c r="B28">
        <v>0</v>
      </c>
      <c r="C28">
        <v>12</v>
      </c>
    </row>
    <row r="29" spans="1:3" x14ac:dyDescent="0.2">
      <c r="A29" s="84" t="s">
        <v>200</v>
      </c>
      <c r="B29">
        <v>0</v>
      </c>
      <c r="C29">
        <v>539.31999999999994</v>
      </c>
    </row>
    <row r="30" spans="1:3" x14ac:dyDescent="0.2">
      <c r="A30" s="84" t="s">
        <v>316</v>
      </c>
      <c r="B30">
        <v>0</v>
      </c>
      <c r="C30">
        <v>493.02924999999999</v>
      </c>
    </row>
    <row r="31" spans="1:3" x14ac:dyDescent="0.2">
      <c r="A31" s="84" t="s">
        <v>315</v>
      </c>
      <c r="B31">
        <v>0</v>
      </c>
      <c r="C31">
        <v>10.95</v>
      </c>
    </row>
    <row r="32" spans="1:3" x14ac:dyDescent="0.2">
      <c r="A32" s="50" t="s">
        <v>93</v>
      </c>
      <c r="B32">
        <v>0</v>
      </c>
      <c r="C32">
        <v>1862.28</v>
      </c>
    </row>
    <row r="33" spans="1:3" x14ac:dyDescent="0.2">
      <c r="A33" s="84" t="s">
        <v>683</v>
      </c>
      <c r="B33">
        <v>0</v>
      </c>
      <c r="C33">
        <v>1862.28</v>
      </c>
    </row>
    <row r="34" spans="1:3" x14ac:dyDescent="0.2">
      <c r="A34" s="50" t="s">
        <v>94</v>
      </c>
      <c r="B34">
        <v>0</v>
      </c>
      <c r="C34">
        <v>1300.21</v>
      </c>
    </row>
    <row r="35" spans="1:3" x14ac:dyDescent="0.2">
      <c r="A35" s="84" t="s">
        <v>232</v>
      </c>
      <c r="B35">
        <v>0</v>
      </c>
      <c r="C35">
        <v>1300.21</v>
      </c>
    </row>
    <row r="36" spans="1:3" x14ac:dyDescent="0.2">
      <c r="A36" s="50" t="s">
        <v>97</v>
      </c>
      <c r="B36">
        <v>0</v>
      </c>
      <c r="C36">
        <v>14.59</v>
      </c>
    </row>
    <row r="37" spans="1:3" x14ac:dyDescent="0.2">
      <c r="A37" s="84" t="s">
        <v>776</v>
      </c>
      <c r="B37">
        <v>0</v>
      </c>
      <c r="C37">
        <v>14.59</v>
      </c>
    </row>
    <row r="38" spans="1:3" x14ac:dyDescent="0.2">
      <c r="A38" s="50" t="s">
        <v>740</v>
      </c>
      <c r="B38">
        <v>0</v>
      </c>
      <c r="C38">
        <v>3771.48</v>
      </c>
    </row>
    <row r="39" spans="1:3" x14ac:dyDescent="0.2">
      <c r="A39" s="84" t="s">
        <v>108</v>
      </c>
      <c r="B39">
        <v>0</v>
      </c>
      <c r="C39">
        <v>3771.48</v>
      </c>
    </row>
    <row r="40" spans="1:3" x14ac:dyDescent="0.2">
      <c r="A40" s="50" t="s">
        <v>100</v>
      </c>
      <c r="B40">
        <v>0</v>
      </c>
      <c r="C40">
        <v>1778.29</v>
      </c>
    </row>
    <row r="41" spans="1:3" x14ac:dyDescent="0.2">
      <c r="A41" s="84" t="s">
        <v>692</v>
      </c>
      <c r="B41">
        <v>0</v>
      </c>
      <c r="C41">
        <v>1778.29</v>
      </c>
    </row>
    <row r="42" spans="1:3" x14ac:dyDescent="0.2">
      <c r="A42" s="50" t="s">
        <v>101</v>
      </c>
      <c r="B42">
        <v>0</v>
      </c>
      <c r="C42">
        <v>950</v>
      </c>
    </row>
    <row r="43" spans="1:3" x14ac:dyDescent="0.2">
      <c r="A43" s="84" t="s">
        <v>749</v>
      </c>
      <c r="B43">
        <v>0</v>
      </c>
      <c r="C43">
        <v>950</v>
      </c>
    </row>
    <row r="44" spans="1:3" x14ac:dyDescent="0.2">
      <c r="A44" s="50" t="s">
        <v>102</v>
      </c>
      <c r="B44">
        <v>0</v>
      </c>
      <c r="C44">
        <v>244.53212500000001</v>
      </c>
    </row>
    <row r="45" spans="1:3" x14ac:dyDescent="0.2">
      <c r="A45" s="84" t="s">
        <v>274</v>
      </c>
      <c r="B45">
        <v>0</v>
      </c>
      <c r="C45">
        <v>71</v>
      </c>
    </row>
    <row r="46" spans="1:3" x14ac:dyDescent="0.2">
      <c r="A46" s="84" t="s">
        <v>330</v>
      </c>
      <c r="B46">
        <v>0</v>
      </c>
      <c r="C46">
        <v>134</v>
      </c>
    </row>
    <row r="47" spans="1:3" x14ac:dyDescent="0.2">
      <c r="A47" s="84" t="s">
        <v>774</v>
      </c>
      <c r="B47">
        <v>0</v>
      </c>
      <c r="C47">
        <v>39.532125000000001</v>
      </c>
    </row>
    <row r="48" spans="1:3" x14ac:dyDescent="0.2">
      <c r="A48" s="50" t="s">
        <v>85</v>
      </c>
      <c r="B48">
        <v>0</v>
      </c>
      <c r="C48">
        <v>80.3</v>
      </c>
    </row>
    <row r="49" spans="1:3" x14ac:dyDescent="0.2">
      <c r="A49" s="84" t="s">
        <v>119</v>
      </c>
      <c r="B49">
        <v>0</v>
      </c>
      <c r="C49">
        <v>54.75</v>
      </c>
    </row>
    <row r="50" spans="1:3" x14ac:dyDescent="0.2">
      <c r="A50" s="84" t="s">
        <v>315</v>
      </c>
      <c r="B50">
        <v>0</v>
      </c>
      <c r="C50">
        <v>25.549999999999997</v>
      </c>
    </row>
    <row r="51" spans="1:3" x14ac:dyDescent="0.2">
      <c r="A51" s="50" t="s">
        <v>104</v>
      </c>
      <c r="B51">
        <v>0</v>
      </c>
      <c r="C51">
        <v>586</v>
      </c>
    </row>
    <row r="52" spans="1:3" x14ac:dyDescent="0.2">
      <c r="A52" s="84" t="s">
        <v>667</v>
      </c>
      <c r="B52">
        <v>0</v>
      </c>
      <c r="C52">
        <v>586</v>
      </c>
    </row>
    <row r="53" spans="1:3" x14ac:dyDescent="0.2">
      <c r="A53" s="50" t="s">
        <v>103</v>
      </c>
      <c r="B53">
        <v>0</v>
      </c>
      <c r="C53">
        <v>281</v>
      </c>
    </row>
    <row r="54" spans="1:3" x14ac:dyDescent="0.2">
      <c r="A54" s="84" t="s">
        <v>273</v>
      </c>
      <c r="B54">
        <v>0</v>
      </c>
      <c r="C54">
        <v>281</v>
      </c>
    </row>
    <row r="55" spans="1:3" x14ac:dyDescent="0.2">
      <c r="A55" s="50" t="s">
        <v>105</v>
      </c>
      <c r="B55">
        <v>0</v>
      </c>
      <c r="C55">
        <v>60</v>
      </c>
    </row>
    <row r="56" spans="1:3" x14ac:dyDescent="0.2">
      <c r="A56" s="84" t="s">
        <v>328</v>
      </c>
      <c r="B56">
        <v>0</v>
      </c>
      <c r="C56">
        <v>60</v>
      </c>
    </row>
    <row r="57" spans="1:3" x14ac:dyDescent="0.2">
      <c r="A57" s="50" t="s">
        <v>106</v>
      </c>
      <c r="B57">
        <v>0</v>
      </c>
      <c r="C57">
        <v>245.49</v>
      </c>
    </row>
    <row r="58" spans="1:3" x14ac:dyDescent="0.2">
      <c r="A58" s="84" t="s">
        <v>197</v>
      </c>
      <c r="B58">
        <v>0</v>
      </c>
      <c r="C58">
        <v>200</v>
      </c>
    </row>
    <row r="59" spans="1:3" x14ac:dyDescent="0.2">
      <c r="A59" s="84" t="s">
        <v>741</v>
      </c>
      <c r="B59">
        <v>0</v>
      </c>
      <c r="C59">
        <v>35</v>
      </c>
    </row>
    <row r="60" spans="1:3" x14ac:dyDescent="0.2">
      <c r="A60" s="84" t="s">
        <v>753</v>
      </c>
      <c r="B60">
        <v>0</v>
      </c>
      <c r="C60">
        <v>0.49</v>
      </c>
    </row>
    <row r="61" spans="1:3" x14ac:dyDescent="0.2">
      <c r="A61" s="84" t="s">
        <v>738</v>
      </c>
      <c r="B61">
        <v>0</v>
      </c>
      <c r="C61">
        <v>10</v>
      </c>
    </row>
    <row r="62" spans="1:3" x14ac:dyDescent="0.2">
      <c r="A62" s="50" t="s">
        <v>714</v>
      </c>
      <c r="B62">
        <v>0</v>
      </c>
      <c r="C62">
        <v>2162.83</v>
      </c>
    </row>
    <row r="63" spans="1:3" x14ac:dyDescent="0.2">
      <c r="A63" s="84" t="s">
        <v>732</v>
      </c>
      <c r="B63">
        <v>0</v>
      </c>
      <c r="C63">
        <v>850.91000000000008</v>
      </c>
    </row>
    <row r="64" spans="1:3" x14ac:dyDescent="0.2">
      <c r="A64" s="84" t="s">
        <v>592</v>
      </c>
      <c r="B64">
        <v>0</v>
      </c>
      <c r="C64">
        <v>936.45999999999992</v>
      </c>
    </row>
    <row r="65" spans="1:3" x14ac:dyDescent="0.2">
      <c r="A65" s="84" t="s">
        <v>659</v>
      </c>
      <c r="B65">
        <v>0</v>
      </c>
      <c r="C65">
        <v>160.46</v>
      </c>
    </row>
    <row r="66" spans="1:3" x14ac:dyDescent="0.2">
      <c r="A66" s="84" t="s">
        <v>750</v>
      </c>
      <c r="B66">
        <v>0</v>
      </c>
      <c r="C66">
        <v>95</v>
      </c>
    </row>
    <row r="67" spans="1:3" x14ac:dyDescent="0.2">
      <c r="A67" s="84" t="s">
        <v>739</v>
      </c>
      <c r="B67">
        <v>0</v>
      </c>
      <c r="C67">
        <v>120</v>
      </c>
    </row>
    <row r="68" spans="1:3" x14ac:dyDescent="0.2">
      <c r="A68" s="50" t="s">
        <v>90</v>
      </c>
      <c r="B68">
        <v>0</v>
      </c>
      <c r="C68">
        <v>712.01</v>
      </c>
    </row>
    <row r="69" spans="1:3" x14ac:dyDescent="0.2">
      <c r="A69" s="84" t="s">
        <v>775</v>
      </c>
      <c r="B69">
        <v>0</v>
      </c>
      <c r="C69">
        <v>56</v>
      </c>
    </row>
    <row r="70" spans="1:3" x14ac:dyDescent="0.2">
      <c r="A70" s="84" t="s">
        <v>331</v>
      </c>
      <c r="B70">
        <v>0</v>
      </c>
      <c r="C70">
        <v>551.26</v>
      </c>
    </row>
    <row r="71" spans="1:3" x14ac:dyDescent="0.2">
      <c r="A71" s="84" t="s">
        <v>196</v>
      </c>
      <c r="B71">
        <v>0</v>
      </c>
      <c r="C71">
        <v>104.75</v>
      </c>
    </row>
    <row r="72" spans="1:3" x14ac:dyDescent="0.2">
      <c r="A72" s="50" t="s">
        <v>92</v>
      </c>
      <c r="B72">
        <v>0</v>
      </c>
      <c r="C72">
        <v>19430</v>
      </c>
    </row>
    <row r="73" spans="1:3" x14ac:dyDescent="0.2">
      <c r="A73" s="84" t="s">
        <v>214</v>
      </c>
      <c r="B73">
        <v>0</v>
      </c>
      <c r="C73">
        <v>19430</v>
      </c>
    </row>
    <row r="74" spans="1:3" x14ac:dyDescent="0.2">
      <c r="A74" s="50" t="s">
        <v>76</v>
      </c>
      <c r="B74">
        <v>7500</v>
      </c>
      <c r="C74">
        <v>0</v>
      </c>
    </row>
    <row r="75" spans="1:3" x14ac:dyDescent="0.2">
      <c r="A75" s="84" t="s">
        <v>163</v>
      </c>
      <c r="B75">
        <v>7500</v>
      </c>
      <c r="C75">
        <v>0</v>
      </c>
    </row>
    <row r="76" spans="1:3" x14ac:dyDescent="0.2">
      <c r="A76" s="50" t="s">
        <v>724</v>
      </c>
      <c r="B76">
        <v>300</v>
      </c>
      <c r="C76">
        <v>0</v>
      </c>
    </row>
    <row r="77" spans="1:3" x14ac:dyDescent="0.2">
      <c r="A77" s="84" t="s">
        <v>748</v>
      </c>
      <c r="B77">
        <v>300</v>
      </c>
      <c r="C77">
        <v>0</v>
      </c>
    </row>
    <row r="78" spans="1:3" x14ac:dyDescent="0.2">
      <c r="A78" s="50" t="s">
        <v>723</v>
      </c>
      <c r="B78">
        <v>750</v>
      </c>
      <c r="C78">
        <v>0</v>
      </c>
    </row>
    <row r="79" spans="1:3" x14ac:dyDescent="0.2">
      <c r="A79" s="84" t="s">
        <v>172</v>
      </c>
      <c r="B79">
        <v>750</v>
      </c>
      <c r="C79">
        <v>0</v>
      </c>
    </row>
    <row r="80" spans="1:3" x14ac:dyDescent="0.2">
      <c r="A80" s="50" t="s">
        <v>722</v>
      </c>
      <c r="B80">
        <v>250</v>
      </c>
      <c r="C80">
        <v>0</v>
      </c>
    </row>
    <row r="81" spans="1:3" x14ac:dyDescent="0.2">
      <c r="A81" s="84" t="s">
        <v>674</v>
      </c>
      <c r="B81">
        <v>250</v>
      </c>
      <c r="C81">
        <v>0</v>
      </c>
    </row>
    <row r="82" spans="1:3" x14ac:dyDescent="0.2">
      <c r="A82" s="50" t="s">
        <v>725</v>
      </c>
      <c r="B82">
        <v>1220</v>
      </c>
      <c r="C82">
        <v>0</v>
      </c>
    </row>
    <row r="83" spans="1:3" x14ac:dyDescent="0.2">
      <c r="A83" s="84" t="s">
        <v>766</v>
      </c>
      <c r="B83">
        <v>1220</v>
      </c>
      <c r="C83">
        <v>0</v>
      </c>
    </row>
    <row r="84" spans="1:3" x14ac:dyDescent="0.2">
      <c r="A84" s="50" t="s">
        <v>13</v>
      </c>
      <c r="B84">
        <v>504</v>
      </c>
      <c r="C84">
        <v>0</v>
      </c>
    </row>
    <row r="85" spans="1:3" x14ac:dyDescent="0.2">
      <c r="A85" s="84" t="s">
        <v>109</v>
      </c>
      <c r="B85">
        <v>504</v>
      </c>
      <c r="C85">
        <v>0</v>
      </c>
    </row>
    <row r="86" spans="1:3" x14ac:dyDescent="0.2">
      <c r="A86" s="50" t="s">
        <v>22</v>
      </c>
      <c r="B86">
        <v>378.71999999999997</v>
      </c>
      <c r="C86">
        <v>0</v>
      </c>
    </row>
    <row r="87" spans="1:3" x14ac:dyDescent="0.2">
      <c r="A87" s="84" t="s">
        <v>731</v>
      </c>
      <c r="B87">
        <v>378.71999999999997</v>
      </c>
      <c r="C87">
        <v>0</v>
      </c>
    </row>
    <row r="88" spans="1:3" x14ac:dyDescent="0.2">
      <c r="A88" s="50" t="s">
        <v>25</v>
      </c>
      <c r="B88">
        <v>20</v>
      </c>
      <c r="C88">
        <v>0</v>
      </c>
    </row>
    <row r="89" spans="1:3" x14ac:dyDescent="0.2">
      <c r="A89" s="84" t="s">
        <v>420</v>
      </c>
      <c r="B89">
        <v>20</v>
      </c>
      <c r="C89">
        <v>0</v>
      </c>
    </row>
    <row r="90" spans="1:3" x14ac:dyDescent="0.2">
      <c r="A90" s="50" t="s">
        <v>26</v>
      </c>
      <c r="B90">
        <v>706.90000000000009</v>
      </c>
      <c r="C90">
        <v>0</v>
      </c>
    </row>
    <row r="91" spans="1:3" x14ac:dyDescent="0.2">
      <c r="A91" s="84" t="s">
        <v>763</v>
      </c>
      <c r="B91">
        <v>440</v>
      </c>
      <c r="C91">
        <v>0</v>
      </c>
    </row>
    <row r="92" spans="1:3" x14ac:dyDescent="0.2">
      <c r="A92" s="84" t="s">
        <v>755</v>
      </c>
      <c r="B92">
        <v>266.90000000000003</v>
      </c>
      <c r="C92">
        <v>0</v>
      </c>
    </row>
    <row r="93" spans="1:3" x14ac:dyDescent="0.2">
      <c r="A93" s="50" t="s">
        <v>27</v>
      </c>
      <c r="B93">
        <v>1129.3</v>
      </c>
      <c r="C93">
        <v>0</v>
      </c>
    </row>
    <row r="94" spans="1:3" x14ac:dyDescent="0.2">
      <c r="A94" s="84" t="s">
        <v>196</v>
      </c>
      <c r="B94">
        <v>1129.3</v>
      </c>
      <c r="C94">
        <v>0</v>
      </c>
    </row>
    <row r="95" spans="1:3" x14ac:dyDescent="0.2">
      <c r="A95" s="50" t="s">
        <v>14</v>
      </c>
      <c r="B95">
        <v>6</v>
      </c>
      <c r="C95">
        <v>0</v>
      </c>
    </row>
    <row r="96" spans="1:3" x14ac:dyDescent="0.2">
      <c r="A96" s="84" t="s">
        <v>204</v>
      </c>
      <c r="B96">
        <v>6</v>
      </c>
      <c r="C96">
        <v>0</v>
      </c>
    </row>
    <row r="97" spans="1:3" x14ac:dyDescent="0.2">
      <c r="A97" s="50" t="s">
        <v>721</v>
      </c>
      <c r="B97">
        <v>736</v>
      </c>
      <c r="C97">
        <v>0</v>
      </c>
    </row>
    <row r="98" spans="1:3" x14ac:dyDescent="0.2">
      <c r="A98" s="84" t="s">
        <v>760</v>
      </c>
      <c r="B98">
        <v>736</v>
      </c>
      <c r="C98">
        <v>0</v>
      </c>
    </row>
    <row r="99" spans="1:3" x14ac:dyDescent="0.2">
      <c r="A99" s="50" t="s">
        <v>720</v>
      </c>
      <c r="B99">
        <v>1719.78</v>
      </c>
      <c r="C99">
        <v>0</v>
      </c>
    </row>
    <row r="100" spans="1:3" x14ac:dyDescent="0.2">
      <c r="A100" s="84" t="s">
        <v>735</v>
      </c>
      <c r="B100">
        <v>256.5</v>
      </c>
      <c r="C100">
        <v>0</v>
      </c>
    </row>
    <row r="101" spans="1:3" x14ac:dyDescent="0.2">
      <c r="A101" s="84" t="s">
        <v>730</v>
      </c>
      <c r="B101">
        <v>1376</v>
      </c>
      <c r="C101">
        <v>0</v>
      </c>
    </row>
    <row r="102" spans="1:3" x14ac:dyDescent="0.2">
      <c r="A102" s="84" t="s">
        <v>737</v>
      </c>
      <c r="B102">
        <v>87.28</v>
      </c>
      <c r="C102">
        <v>0</v>
      </c>
    </row>
    <row r="103" spans="1:3" x14ac:dyDescent="0.2">
      <c r="A103" s="50" t="s">
        <v>719</v>
      </c>
      <c r="B103">
        <v>1515.13</v>
      </c>
      <c r="C103">
        <v>0</v>
      </c>
    </row>
    <row r="104" spans="1:3" x14ac:dyDescent="0.2">
      <c r="A104" s="84" t="s">
        <v>769</v>
      </c>
      <c r="B104">
        <v>58.96</v>
      </c>
      <c r="C104">
        <v>0</v>
      </c>
    </row>
    <row r="105" spans="1:3" x14ac:dyDescent="0.2">
      <c r="A105" s="84" t="s">
        <v>752</v>
      </c>
      <c r="B105">
        <v>205</v>
      </c>
      <c r="C105">
        <v>0</v>
      </c>
    </row>
    <row r="106" spans="1:3" x14ac:dyDescent="0.2">
      <c r="A106" s="84" t="s">
        <v>185</v>
      </c>
      <c r="B106">
        <v>1251.17</v>
      </c>
      <c r="C106">
        <v>0</v>
      </c>
    </row>
    <row r="107" spans="1:3" x14ac:dyDescent="0.2">
      <c r="A107" s="50" t="s">
        <v>718</v>
      </c>
      <c r="B107">
        <v>19300</v>
      </c>
      <c r="C107">
        <v>0</v>
      </c>
    </row>
    <row r="108" spans="1:3" x14ac:dyDescent="0.2">
      <c r="A108" s="84" t="s">
        <v>747</v>
      </c>
      <c r="B108">
        <v>2203</v>
      </c>
      <c r="C108">
        <v>0</v>
      </c>
    </row>
    <row r="109" spans="1:3" x14ac:dyDescent="0.2">
      <c r="A109" s="84" t="s">
        <v>768</v>
      </c>
      <c r="B109">
        <v>17097</v>
      </c>
      <c r="C109">
        <v>0</v>
      </c>
    </row>
    <row r="110" spans="1:3" x14ac:dyDescent="0.2">
      <c r="A110" s="50" t="s">
        <v>717</v>
      </c>
      <c r="B110">
        <v>100</v>
      </c>
      <c r="C110">
        <v>0</v>
      </c>
    </row>
    <row r="111" spans="1:3" x14ac:dyDescent="0.2">
      <c r="A111" s="84" t="s">
        <v>743</v>
      </c>
      <c r="B111">
        <v>100</v>
      </c>
      <c r="C111">
        <v>0</v>
      </c>
    </row>
    <row r="112" spans="1:3" x14ac:dyDescent="0.2">
      <c r="A112" s="50" t="s">
        <v>716</v>
      </c>
      <c r="B112">
        <v>4458.91</v>
      </c>
      <c r="C112">
        <v>0</v>
      </c>
    </row>
    <row r="113" spans="1:3" x14ac:dyDescent="0.2">
      <c r="A113" s="84" t="s">
        <v>765</v>
      </c>
      <c r="B113">
        <v>198.38</v>
      </c>
      <c r="C113">
        <v>0</v>
      </c>
    </row>
    <row r="114" spans="1:3" x14ac:dyDescent="0.2">
      <c r="A114" s="84" t="s">
        <v>732</v>
      </c>
      <c r="B114">
        <v>948.15000000000009</v>
      </c>
      <c r="C114">
        <v>0</v>
      </c>
    </row>
    <row r="115" spans="1:3" x14ac:dyDescent="0.2">
      <c r="A115" s="84" t="s">
        <v>592</v>
      </c>
      <c r="B115">
        <v>616.53</v>
      </c>
      <c r="C115">
        <v>0</v>
      </c>
    </row>
    <row r="116" spans="1:3" x14ac:dyDescent="0.2">
      <c r="A116" s="84" t="s">
        <v>745</v>
      </c>
      <c r="B116">
        <v>552.77</v>
      </c>
      <c r="C116">
        <v>0</v>
      </c>
    </row>
    <row r="117" spans="1:3" x14ac:dyDescent="0.2">
      <c r="A117" s="84" t="s">
        <v>756</v>
      </c>
      <c r="B117">
        <v>26.6</v>
      </c>
      <c r="C117">
        <v>0</v>
      </c>
    </row>
    <row r="118" spans="1:3" x14ac:dyDescent="0.2">
      <c r="A118" s="84" t="s">
        <v>746</v>
      </c>
      <c r="B118">
        <v>199.1</v>
      </c>
      <c r="C118">
        <v>0</v>
      </c>
    </row>
    <row r="119" spans="1:3" x14ac:dyDescent="0.2">
      <c r="A119" s="84" t="s">
        <v>751</v>
      </c>
      <c r="B119">
        <v>1660</v>
      </c>
      <c r="C119">
        <v>0</v>
      </c>
    </row>
    <row r="120" spans="1:3" x14ac:dyDescent="0.2">
      <c r="A120" s="84" t="s">
        <v>742</v>
      </c>
      <c r="B120">
        <v>83.68</v>
      </c>
      <c r="C120">
        <v>0</v>
      </c>
    </row>
    <row r="121" spans="1:3" x14ac:dyDescent="0.2">
      <c r="A121" s="84" t="s">
        <v>757</v>
      </c>
      <c r="B121">
        <v>50</v>
      </c>
      <c r="C121">
        <v>0</v>
      </c>
    </row>
    <row r="122" spans="1:3" x14ac:dyDescent="0.2">
      <c r="A122" s="84" t="s">
        <v>758</v>
      </c>
      <c r="B122">
        <v>123.7</v>
      </c>
      <c r="C122">
        <v>0</v>
      </c>
    </row>
    <row r="123" spans="1:3" x14ac:dyDescent="0.2">
      <c r="A123" s="50" t="s">
        <v>17</v>
      </c>
      <c r="B123">
        <v>2077.6</v>
      </c>
      <c r="C123">
        <v>0</v>
      </c>
    </row>
    <row r="124" spans="1:3" x14ac:dyDescent="0.2">
      <c r="A124" s="84" t="s">
        <v>744</v>
      </c>
      <c r="B124">
        <v>2077.6</v>
      </c>
      <c r="C124">
        <v>0</v>
      </c>
    </row>
    <row r="125" spans="1:3" x14ac:dyDescent="0.2">
      <c r="A125" s="50" t="s">
        <v>18</v>
      </c>
      <c r="B125">
        <v>706.21</v>
      </c>
      <c r="C125">
        <v>0</v>
      </c>
    </row>
    <row r="126" spans="1:3" x14ac:dyDescent="0.2">
      <c r="A126" s="84" t="s">
        <v>733</v>
      </c>
      <c r="B126">
        <v>96.46</v>
      </c>
      <c r="C126">
        <v>0</v>
      </c>
    </row>
    <row r="127" spans="1:3" x14ac:dyDescent="0.2">
      <c r="A127" s="84" t="s">
        <v>736</v>
      </c>
      <c r="B127">
        <v>437.24</v>
      </c>
      <c r="C127">
        <v>0</v>
      </c>
    </row>
    <row r="128" spans="1:3" x14ac:dyDescent="0.2">
      <c r="A128" s="84" t="s">
        <v>761</v>
      </c>
      <c r="B128">
        <v>72.33</v>
      </c>
      <c r="C128">
        <v>0</v>
      </c>
    </row>
    <row r="129" spans="1:3" x14ac:dyDescent="0.2">
      <c r="A129" s="84" t="s">
        <v>645</v>
      </c>
      <c r="B129">
        <v>100.18</v>
      </c>
      <c r="C129">
        <v>0</v>
      </c>
    </row>
    <row r="130" spans="1:3" x14ac:dyDescent="0.2">
      <c r="A130" s="50" t="s">
        <v>110</v>
      </c>
      <c r="B130">
        <v>22.5</v>
      </c>
      <c r="C130">
        <v>0</v>
      </c>
    </row>
    <row r="131" spans="1:3" x14ac:dyDescent="0.2">
      <c r="A131" s="84" t="s">
        <v>762</v>
      </c>
      <c r="B131">
        <v>22.5</v>
      </c>
      <c r="C131">
        <v>0</v>
      </c>
    </row>
    <row r="132" spans="1:3" x14ac:dyDescent="0.2">
      <c r="A132" s="50" t="s">
        <v>636</v>
      </c>
      <c r="B132"/>
      <c r="C132"/>
    </row>
    <row r="133" spans="1:3" x14ac:dyDescent="0.2">
      <c r="A133" s="84" t="s">
        <v>636</v>
      </c>
      <c r="B133"/>
      <c r="C133"/>
    </row>
    <row r="134" spans="1:3" x14ac:dyDescent="0.2">
      <c r="A134" s="50" t="s">
        <v>11</v>
      </c>
      <c r="B134">
        <v>421</v>
      </c>
      <c r="C134">
        <v>0</v>
      </c>
    </row>
    <row r="135" spans="1:3" x14ac:dyDescent="0.2">
      <c r="A135" s="84" t="s">
        <v>754</v>
      </c>
      <c r="B135">
        <v>421</v>
      </c>
      <c r="C135">
        <v>0</v>
      </c>
    </row>
    <row r="136" spans="1:3" x14ac:dyDescent="0.2">
      <c r="A136" s="50" t="s">
        <v>7</v>
      </c>
      <c r="B136">
        <v>0</v>
      </c>
      <c r="C136">
        <v>0</v>
      </c>
    </row>
    <row r="137" spans="1:3" x14ac:dyDescent="0.2">
      <c r="A137" s="84" t="s">
        <v>777</v>
      </c>
      <c r="B137">
        <v>0</v>
      </c>
      <c r="C137">
        <v>0</v>
      </c>
    </row>
    <row r="138" spans="1:3" x14ac:dyDescent="0.2">
      <c r="A138" s="50" t="s">
        <v>794</v>
      </c>
      <c r="B138">
        <v>62.18</v>
      </c>
      <c r="C138"/>
    </row>
    <row r="139" spans="1:3" x14ac:dyDescent="0.2">
      <c r="A139" s="84" t="s">
        <v>295</v>
      </c>
      <c r="B139">
        <v>62.18</v>
      </c>
      <c r="C139"/>
    </row>
    <row r="140" spans="1:3" x14ac:dyDescent="0.2">
      <c r="A140" s="50" t="s">
        <v>310</v>
      </c>
      <c r="B140">
        <v>51801.249999999985</v>
      </c>
      <c r="C140">
        <v>34546.311374999997</v>
      </c>
    </row>
    <row r="141" spans="1:3" x14ac:dyDescent="0.2">
      <c r="B141"/>
      <c r="C14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F5E8-08CB-4BE3-A1F4-651EA8728E16}">
  <sheetPr>
    <pageSetUpPr fitToPage="1"/>
  </sheetPr>
  <dimension ref="A1:AC11"/>
  <sheetViews>
    <sheetView topLeftCell="A2" zoomScaleNormal="100" workbookViewId="0">
      <selection activeCell="O6" sqref="O6"/>
    </sheetView>
  </sheetViews>
  <sheetFormatPr defaultRowHeight="12.75" x14ac:dyDescent="0.2"/>
  <cols>
    <col min="1" max="1" width="6.140625" customWidth="1"/>
    <col min="2" max="2" width="30.28515625" style="148" customWidth="1"/>
    <col min="3" max="3" width="17.85546875" style="210" customWidth="1"/>
    <col min="4" max="4" width="14" style="210" customWidth="1"/>
    <col min="5" max="5" width="11.7109375" style="171" bestFit="1" customWidth="1"/>
    <col min="6" max="6" width="13.28515625" style="174" customWidth="1"/>
    <col min="7" max="7" width="12.7109375" style="171" bestFit="1" customWidth="1"/>
    <col min="8" max="8" width="12.7109375" style="174" bestFit="1" customWidth="1"/>
    <col min="9" max="9" width="12.5703125" style="171" customWidth="1"/>
    <col min="10" max="10" width="12.7109375" style="171" bestFit="1" customWidth="1"/>
    <col min="11" max="11" width="32.5703125" style="148" customWidth="1"/>
    <col min="12" max="12" width="13.140625" style="1" hidden="1" customWidth="1"/>
    <col min="13" max="13" width="15.28515625" hidden="1" customWidth="1"/>
    <col min="14" max="14" width="1.42578125" hidden="1" customWidth="1"/>
    <col min="15" max="15" width="12.5703125" style="148" customWidth="1"/>
    <col min="16" max="16" width="18.5703125" style="148" customWidth="1"/>
    <col min="17" max="17" width="11" customWidth="1"/>
    <col min="18" max="18" width="9" customWidth="1"/>
    <col min="19" max="23" width="9.140625" customWidth="1"/>
    <col min="24" max="24" width="12.7109375" customWidth="1"/>
    <col min="25" max="25" width="11.5703125" style="54" customWidth="1"/>
  </cols>
  <sheetData>
    <row r="1" spans="1:29" ht="33" hidden="1" x14ac:dyDescent="0.2">
      <c r="A1" s="222"/>
      <c r="B1" s="215" t="s">
        <v>851</v>
      </c>
      <c r="C1" s="231"/>
      <c r="D1" s="231"/>
      <c r="E1" s="95" t="s">
        <v>1040</v>
      </c>
      <c r="F1" s="95" t="s">
        <v>1034</v>
      </c>
      <c r="G1" s="95" t="s">
        <v>1035</v>
      </c>
      <c r="H1" s="95" t="s">
        <v>1036</v>
      </c>
      <c r="I1" s="95" t="s">
        <v>1037</v>
      </c>
      <c r="J1" s="95" t="s">
        <v>1038</v>
      </c>
      <c r="K1" s="216" t="e">
        <f>#REF!</f>
        <v>#REF!</v>
      </c>
      <c r="L1" s="216"/>
      <c r="M1" s="216"/>
      <c r="N1" s="217" t="e">
        <f>#REF!-#REF!</f>
        <v>#REF!</v>
      </c>
      <c r="O1" s="218" t="s">
        <v>852</v>
      </c>
      <c r="P1" s="99"/>
      <c r="Q1" s="92"/>
      <c r="R1" s="92"/>
      <c r="S1" s="92"/>
      <c r="T1" s="92"/>
      <c r="U1" s="92"/>
    </row>
    <row r="2" spans="1:29" ht="19.5" customHeight="1" x14ac:dyDescent="0.2">
      <c r="A2" s="452" t="s">
        <v>1129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4"/>
      <c r="P2" s="99"/>
      <c r="Q2" s="92"/>
      <c r="R2" s="92"/>
      <c r="S2" s="92"/>
      <c r="T2" s="92"/>
      <c r="U2" s="92"/>
    </row>
    <row r="3" spans="1:29" ht="24" x14ac:dyDescent="0.2">
      <c r="A3" s="95" t="s">
        <v>111</v>
      </c>
      <c r="B3" s="95" t="s">
        <v>112</v>
      </c>
      <c r="C3" s="95" t="s">
        <v>1002</v>
      </c>
      <c r="D3" s="95" t="s">
        <v>1012</v>
      </c>
      <c r="E3" s="95" t="s">
        <v>1040</v>
      </c>
      <c r="F3" s="95" t="s">
        <v>1043</v>
      </c>
      <c r="G3" s="95" t="s">
        <v>1035</v>
      </c>
      <c r="H3" s="95" t="s">
        <v>1036</v>
      </c>
      <c r="I3" s="95" t="s">
        <v>1037</v>
      </c>
      <c r="J3" s="95" t="s">
        <v>1038</v>
      </c>
      <c r="K3" s="95" t="s">
        <v>114</v>
      </c>
      <c r="L3" s="95" t="s">
        <v>921</v>
      </c>
      <c r="M3" s="95" t="s">
        <v>922</v>
      </c>
      <c r="N3" s="95"/>
      <c r="O3" s="95" t="s">
        <v>115</v>
      </c>
      <c r="P3" s="99"/>
      <c r="Q3" s="92"/>
      <c r="R3" s="92"/>
      <c r="S3" s="92"/>
      <c r="T3" s="92"/>
      <c r="U3" s="92"/>
    </row>
    <row r="4" spans="1:29" s="54" customFormat="1" ht="26.25" customHeight="1" x14ac:dyDescent="0.2">
      <c r="A4" s="447" t="s">
        <v>1022</v>
      </c>
      <c r="B4" s="448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99"/>
      <c r="Q4" s="92"/>
      <c r="R4" s="92"/>
      <c r="S4" s="92"/>
      <c r="T4" s="92"/>
      <c r="U4" s="92"/>
      <c r="V4"/>
      <c r="W4"/>
      <c r="X4"/>
      <c r="Z4"/>
      <c r="AA4"/>
      <c r="AB4"/>
      <c r="AC4"/>
    </row>
    <row r="5" spans="1:29" s="54" customFormat="1" ht="16.5" x14ac:dyDescent="0.2">
      <c r="A5" s="226" t="s">
        <v>1112</v>
      </c>
      <c r="B5" s="260"/>
      <c r="C5" s="247"/>
      <c r="D5" s="247"/>
      <c r="E5" s="247"/>
      <c r="F5" s="247"/>
      <c r="G5" s="247">
        <v>0</v>
      </c>
      <c r="H5" s="247">
        <v>0</v>
      </c>
      <c r="I5" s="247">
        <v>0</v>
      </c>
      <c r="J5" s="247">
        <v>0</v>
      </c>
      <c r="K5" s="247"/>
      <c r="L5" s="247"/>
      <c r="M5" s="247"/>
      <c r="N5" s="247"/>
      <c r="O5" s="247"/>
      <c r="P5" s="99"/>
      <c r="Q5" s="92"/>
      <c r="R5" s="92"/>
      <c r="S5" s="92"/>
      <c r="T5" s="92"/>
      <c r="U5" s="92"/>
      <c r="V5"/>
      <c r="W5"/>
      <c r="X5"/>
      <c r="Z5"/>
      <c r="AA5"/>
      <c r="AB5"/>
      <c r="AC5"/>
    </row>
    <row r="6" spans="1:29" s="54" customFormat="1" ht="16.5" x14ac:dyDescent="0.2">
      <c r="A6" s="226" t="s">
        <v>1113</v>
      </c>
      <c r="B6" s="260"/>
      <c r="C6" s="398"/>
      <c r="D6" s="261" t="s">
        <v>1013</v>
      </c>
      <c r="E6" s="401">
        <f>C6-F6</f>
        <v>0</v>
      </c>
      <c r="F6" s="399">
        <f>SUM(G6:J6)</f>
        <v>0</v>
      </c>
      <c r="G6" s="388">
        <v>0</v>
      </c>
      <c r="H6" s="389">
        <v>0</v>
      </c>
      <c r="I6" s="389">
        <v>0</v>
      </c>
      <c r="J6" s="390">
        <v>0</v>
      </c>
      <c r="K6" s="262"/>
      <c r="L6" s="263"/>
      <c r="M6" s="264" t="e">
        <f>#REF!</f>
        <v>#REF!</v>
      </c>
      <c r="N6" s="265">
        <f>(465*2)+(10*2)</f>
        <v>950</v>
      </c>
      <c r="O6" s="266"/>
      <c r="P6" s="99"/>
      <c r="Q6" s="92"/>
      <c r="R6" s="92"/>
      <c r="S6" s="92"/>
      <c r="T6" s="92"/>
      <c r="U6" s="92"/>
      <c r="V6"/>
      <c r="W6"/>
      <c r="X6" s="113"/>
      <c r="Z6"/>
      <c r="AA6"/>
      <c r="AB6"/>
      <c r="AC6"/>
    </row>
    <row r="7" spans="1:29" s="54" customFormat="1" ht="16.5" hidden="1" x14ac:dyDescent="0.2">
      <c r="A7" s="226" t="s">
        <v>916</v>
      </c>
      <c r="B7" s="260" t="s">
        <v>191</v>
      </c>
      <c r="C7" s="289">
        <f>SUM(C6:C6)</f>
        <v>0</v>
      </c>
      <c r="D7" s="269"/>
      <c r="E7" s="246" t="e">
        <f>#REF!-#REF!</f>
        <v>#REF!</v>
      </c>
      <c r="F7" s="388">
        <f>SUM(G7:J7)</f>
        <v>0</v>
      </c>
      <c r="G7" s="387"/>
      <c r="H7" s="393"/>
      <c r="I7" s="387"/>
      <c r="J7" s="387"/>
      <c r="K7" s="262"/>
      <c r="L7" s="263"/>
      <c r="M7" s="264" t="e">
        <f>#REF!</f>
        <v>#REF!</v>
      </c>
      <c r="N7" s="272"/>
      <c r="O7" s="266"/>
      <c r="P7" s="99"/>
      <c r="Q7" s="92"/>
      <c r="R7" s="92"/>
      <c r="S7" s="92"/>
      <c r="T7" s="92"/>
      <c r="U7" s="92"/>
      <c r="V7"/>
      <c r="W7"/>
      <c r="X7" s="113"/>
      <c r="Z7"/>
      <c r="AA7"/>
      <c r="AB7"/>
      <c r="AC7"/>
    </row>
    <row r="8" spans="1:29" s="54" customFormat="1" ht="16.5" hidden="1" x14ac:dyDescent="0.2">
      <c r="A8" s="226" t="s">
        <v>917</v>
      </c>
      <c r="B8" s="260" t="s">
        <v>884</v>
      </c>
      <c r="C8" s="289"/>
      <c r="D8" s="269"/>
      <c r="E8" s="246">
        <f>C7-F7</f>
        <v>0</v>
      </c>
      <c r="F8" s="388">
        <f>SUM(G8:J8)</f>
        <v>0</v>
      </c>
      <c r="G8" s="387"/>
      <c r="H8" s="393"/>
      <c r="I8" s="387"/>
      <c r="J8" s="387"/>
      <c r="K8" s="267" t="s">
        <v>942</v>
      </c>
      <c r="L8" s="263"/>
      <c r="M8" s="264">
        <v>100</v>
      </c>
      <c r="N8" s="272"/>
      <c r="O8" s="281"/>
      <c r="P8" s="99"/>
      <c r="Q8" s="92"/>
      <c r="R8" s="92"/>
      <c r="S8" s="92"/>
      <c r="T8" s="92"/>
      <c r="U8" s="92"/>
      <c r="V8"/>
      <c r="W8"/>
      <c r="X8" s="113"/>
      <c r="Z8"/>
      <c r="AA8"/>
      <c r="AB8"/>
      <c r="AC8"/>
    </row>
    <row r="9" spans="1:29" s="54" customFormat="1" ht="16.5" hidden="1" x14ac:dyDescent="0.2">
      <c r="A9" s="223" t="s">
        <v>927</v>
      </c>
      <c r="B9" s="260" t="s">
        <v>928</v>
      </c>
      <c r="C9" s="289"/>
      <c r="D9" s="269"/>
      <c r="E9" s="246">
        <f>C8-F8</f>
        <v>0</v>
      </c>
      <c r="F9" s="388">
        <f>SUM(G9:J9)</f>
        <v>0</v>
      </c>
      <c r="G9" s="387"/>
      <c r="H9" s="393"/>
      <c r="I9" s="387"/>
      <c r="J9" s="387"/>
      <c r="K9" s="262"/>
      <c r="L9" s="263"/>
      <c r="M9" s="264" t="e">
        <f>#REF!</f>
        <v>#REF!</v>
      </c>
      <c r="N9" s="262"/>
      <c r="O9" s="266"/>
      <c r="P9" s="99"/>
      <c r="Q9" s="92"/>
      <c r="R9" s="92"/>
      <c r="S9" s="92"/>
      <c r="T9" s="92"/>
      <c r="U9" s="92"/>
      <c r="V9"/>
      <c r="W9"/>
      <c r="X9"/>
      <c r="Z9"/>
      <c r="AA9"/>
      <c r="AB9"/>
      <c r="AC9"/>
    </row>
    <row r="10" spans="1:29" x14ac:dyDescent="0.2">
      <c r="A10" s="92"/>
      <c r="B10" s="151"/>
      <c r="C10" s="209"/>
      <c r="D10" s="209"/>
      <c r="K10" s="154"/>
      <c r="L10" s="111"/>
      <c r="M10" s="103"/>
      <c r="N10" s="92"/>
      <c r="O10" s="156"/>
      <c r="P10" s="99"/>
      <c r="Q10" s="92"/>
      <c r="R10" s="92"/>
      <c r="S10" s="92"/>
      <c r="T10" s="92"/>
      <c r="U10" s="92"/>
    </row>
    <row r="11" spans="1:29" x14ac:dyDescent="0.2">
      <c r="A11" s="88"/>
      <c r="B11" s="294" t="s">
        <v>992</v>
      </c>
      <c r="C11" s="295"/>
      <c r="D11" s="295"/>
      <c r="E11" s="258"/>
      <c r="F11" s="259"/>
      <c r="G11" s="258"/>
      <c r="H11" s="259"/>
      <c r="I11" s="258"/>
      <c r="J11" s="258"/>
      <c r="K11" s="177"/>
      <c r="L11" s="191"/>
      <c r="M11" s="186"/>
      <c r="N11" s="185"/>
      <c r="O11" s="166"/>
      <c r="P11" s="99"/>
      <c r="Q11" s="92"/>
      <c r="R11" s="92"/>
      <c r="S11" s="92"/>
      <c r="T11" s="92"/>
      <c r="U11" s="92"/>
    </row>
  </sheetData>
  <mergeCells count="2">
    <mergeCell ref="A2:O2"/>
    <mergeCell ref="A4:B4"/>
  </mergeCells>
  <pageMargins left="0.45" right="0.45" top="0.75" bottom="0.75" header="0.3" footer="0.3"/>
  <pageSetup scale="69" fitToHeight="0" orientation="landscape" r:id="rId1"/>
  <headerFooter>
    <oddHeader>&amp;CCouncil 8600 Budget
Fraternal Year 2022 - 2023</oddHeader>
  </headerFooter>
  <colBreaks count="2" manualBreakCount="2">
    <brk id="11" max="35" man="1"/>
    <brk id="14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227"/>
  <sheetViews>
    <sheetView topLeftCell="A6" zoomScale="130" zoomScaleNormal="130" workbookViewId="0">
      <selection activeCell="A27" sqref="A27"/>
    </sheetView>
  </sheetViews>
  <sheetFormatPr defaultRowHeight="12.75" x14ac:dyDescent="0.2"/>
  <cols>
    <col min="1" max="1" width="19.85546875" bestFit="1" customWidth="1"/>
    <col min="2" max="3" width="14.28515625" style="1" customWidth="1"/>
  </cols>
  <sheetData>
    <row r="3" spans="1:3" x14ac:dyDescent="0.2">
      <c r="A3" s="49" t="s">
        <v>309</v>
      </c>
      <c r="B3" t="s">
        <v>311</v>
      </c>
      <c r="C3" t="s">
        <v>312</v>
      </c>
    </row>
    <row r="4" spans="1:3" x14ac:dyDescent="0.2">
      <c r="A4" s="50" t="s">
        <v>179</v>
      </c>
      <c r="B4">
        <v>0</v>
      </c>
      <c r="C4">
        <v>0</v>
      </c>
    </row>
    <row r="5" spans="1:3" x14ac:dyDescent="0.2">
      <c r="A5" s="50" t="s">
        <v>28</v>
      </c>
      <c r="B5">
        <v>969.52</v>
      </c>
      <c r="C5"/>
    </row>
    <row r="6" spans="1:3" x14ac:dyDescent="0.2">
      <c r="A6" s="50" t="s">
        <v>36</v>
      </c>
      <c r="B6">
        <v>500</v>
      </c>
      <c r="C6"/>
    </row>
    <row r="7" spans="1:3" x14ac:dyDescent="0.2">
      <c r="A7" s="50" t="s">
        <v>37</v>
      </c>
      <c r="B7">
        <v>100</v>
      </c>
      <c r="C7"/>
    </row>
    <row r="8" spans="1:3" x14ac:dyDescent="0.2">
      <c r="A8" s="50" t="s">
        <v>29</v>
      </c>
      <c r="B8">
        <v>3162.2670000000003</v>
      </c>
      <c r="C8"/>
    </row>
    <row r="9" spans="1:3" x14ac:dyDescent="0.2">
      <c r="A9" s="50" t="s">
        <v>30</v>
      </c>
      <c r="B9">
        <v>2878.0699999999997</v>
      </c>
      <c r="C9"/>
    </row>
    <row r="10" spans="1:3" x14ac:dyDescent="0.2">
      <c r="A10" s="50" t="s">
        <v>31</v>
      </c>
      <c r="B10">
        <v>4653.1100000000006</v>
      </c>
      <c r="C10">
        <v>0</v>
      </c>
    </row>
    <row r="11" spans="1:3" x14ac:dyDescent="0.2">
      <c r="A11" s="50" t="s">
        <v>32</v>
      </c>
      <c r="B11">
        <v>986.67</v>
      </c>
      <c r="C11">
        <v>0</v>
      </c>
    </row>
    <row r="12" spans="1:3" x14ac:dyDescent="0.2">
      <c r="A12" s="50" t="s">
        <v>33</v>
      </c>
      <c r="B12">
        <v>3500</v>
      </c>
      <c r="C12"/>
    </row>
    <row r="13" spans="1:3" x14ac:dyDescent="0.2">
      <c r="A13" s="50" t="s">
        <v>8</v>
      </c>
      <c r="B13">
        <v>602.5</v>
      </c>
      <c r="C13"/>
    </row>
    <row r="14" spans="1:3" x14ac:dyDescent="0.2">
      <c r="A14" s="50" t="s">
        <v>35</v>
      </c>
      <c r="B14">
        <v>990.11</v>
      </c>
      <c r="C14"/>
    </row>
    <row r="15" spans="1:3" x14ac:dyDescent="0.2">
      <c r="A15" s="50" t="s">
        <v>66</v>
      </c>
      <c r="B15">
        <v>500</v>
      </c>
      <c r="C15"/>
    </row>
    <row r="16" spans="1:3" x14ac:dyDescent="0.2">
      <c r="A16" s="50" t="s">
        <v>9</v>
      </c>
      <c r="B16">
        <v>426.8</v>
      </c>
      <c r="C16"/>
    </row>
    <row r="17" spans="1:3" x14ac:dyDescent="0.2">
      <c r="A17" s="50" t="s">
        <v>58</v>
      </c>
      <c r="B17">
        <v>381.14</v>
      </c>
      <c r="C17"/>
    </row>
    <row r="18" spans="1:3" x14ac:dyDescent="0.2">
      <c r="A18" s="50" t="s">
        <v>59</v>
      </c>
      <c r="B18">
        <v>2000</v>
      </c>
      <c r="C18"/>
    </row>
    <row r="19" spans="1:3" x14ac:dyDescent="0.2">
      <c r="A19" s="50" t="s">
        <v>60</v>
      </c>
      <c r="B19">
        <v>300</v>
      </c>
      <c r="C19"/>
    </row>
    <row r="20" spans="1:3" x14ac:dyDescent="0.2">
      <c r="A20" s="50" t="s">
        <v>61</v>
      </c>
      <c r="B20">
        <v>500</v>
      </c>
      <c r="C20"/>
    </row>
    <row r="21" spans="1:3" x14ac:dyDescent="0.2">
      <c r="A21" s="50" t="s">
        <v>63</v>
      </c>
      <c r="B21">
        <v>250</v>
      </c>
      <c r="C21"/>
    </row>
    <row r="22" spans="1:3" x14ac:dyDescent="0.2">
      <c r="A22" s="50" t="s">
        <v>84</v>
      </c>
      <c r="B22">
        <v>0</v>
      </c>
      <c r="C22">
        <v>11229.132125</v>
      </c>
    </row>
    <row r="23" spans="1:3" x14ac:dyDescent="0.2">
      <c r="A23" s="50" t="s">
        <v>93</v>
      </c>
      <c r="B23">
        <v>0</v>
      </c>
      <c r="C23">
        <v>6287.78</v>
      </c>
    </row>
    <row r="24" spans="1:3" x14ac:dyDescent="0.2">
      <c r="A24" s="50" t="s">
        <v>94</v>
      </c>
      <c r="B24">
        <v>0</v>
      </c>
      <c r="C24">
        <v>5784.1600000000008</v>
      </c>
    </row>
    <row r="25" spans="1:3" x14ac:dyDescent="0.2">
      <c r="A25" s="50" t="s">
        <v>95</v>
      </c>
      <c r="B25"/>
      <c r="C25">
        <v>391.92</v>
      </c>
    </row>
    <row r="26" spans="1:3" x14ac:dyDescent="0.2">
      <c r="A26" s="50" t="s">
        <v>280</v>
      </c>
      <c r="B26"/>
      <c r="C26">
        <v>1312.5</v>
      </c>
    </row>
    <row r="27" spans="1:3" x14ac:dyDescent="0.2">
      <c r="A27" s="50" t="s">
        <v>98</v>
      </c>
      <c r="B27"/>
      <c r="C27">
        <v>24660</v>
      </c>
    </row>
    <row r="28" spans="1:3" x14ac:dyDescent="0.2">
      <c r="A28" s="50" t="s">
        <v>182</v>
      </c>
      <c r="B28">
        <v>0</v>
      </c>
      <c r="C28">
        <v>22014</v>
      </c>
    </row>
    <row r="29" spans="1:3" x14ac:dyDescent="0.2">
      <c r="A29" s="50" t="s">
        <v>100</v>
      </c>
      <c r="B29">
        <v>0</v>
      </c>
      <c r="C29">
        <v>12425.13</v>
      </c>
    </row>
    <row r="30" spans="1:3" x14ac:dyDescent="0.2">
      <c r="A30" s="50" t="s">
        <v>101</v>
      </c>
      <c r="B30"/>
      <c r="C30">
        <v>1500</v>
      </c>
    </row>
    <row r="31" spans="1:3" x14ac:dyDescent="0.2">
      <c r="A31" s="50" t="s">
        <v>102</v>
      </c>
      <c r="B31">
        <v>0</v>
      </c>
      <c r="C31">
        <v>507.95000000000005</v>
      </c>
    </row>
    <row r="32" spans="1:3" x14ac:dyDescent="0.2">
      <c r="A32" s="50" t="s">
        <v>85</v>
      </c>
      <c r="B32">
        <v>0</v>
      </c>
      <c r="C32">
        <v>701.38999999999987</v>
      </c>
    </row>
    <row r="33" spans="1:3" x14ac:dyDescent="0.2">
      <c r="A33" s="50" t="s">
        <v>104</v>
      </c>
      <c r="B33"/>
      <c r="C33">
        <v>562</v>
      </c>
    </row>
    <row r="34" spans="1:3" x14ac:dyDescent="0.2">
      <c r="A34" s="50" t="s">
        <v>103</v>
      </c>
      <c r="B34">
        <v>0</v>
      </c>
      <c r="C34">
        <v>472</v>
      </c>
    </row>
    <row r="35" spans="1:3" x14ac:dyDescent="0.2">
      <c r="A35" s="50" t="s">
        <v>105</v>
      </c>
      <c r="B35">
        <v>0</v>
      </c>
      <c r="C35">
        <v>419.58749999999998</v>
      </c>
    </row>
    <row r="36" spans="1:3" x14ac:dyDescent="0.2">
      <c r="A36" s="50" t="s">
        <v>106</v>
      </c>
      <c r="B36">
        <v>0</v>
      </c>
      <c r="C36">
        <v>1742.7</v>
      </c>
    </row>
    <row r="37" spans="1:3" x14ac:dyDescent="0.2">
      <c r="A37" s="50" t="s">
        <v>107</v>
      </c>
      <c r="B37">
        <v>0</v>
      </c>
      <c r="C37">
        <v>553.86</v>
      </c>
    </row>
    <row r="38" spans="1:3" x14ac:dyDescent="0.2">
      <c r="A38" s="50" t="s">
        <v>189</v>
      </c>
      <c r="B38"/>
      <c r="C38">
        <v>1194.1199999999999</v>
      </c>
    </row>
    <row r="39" spans="1:3" x14ac:dyDescent="0.2">
      <c r="A39" s="50" t="s">
        <v>87</v>
      </c>
      <c r="B39">
        <v>0</v>
      </c>
      <c r="C39">
        <v>12162.37</v>
      </c>
    </row>
    <row r="40" spans="1:3" x14ac:dyDescent="0.2">
      <c r="A40" s="50" t="s">
        <v>88</v>
      </c>
      <c r="B40"/>
      <c r="C40">
        <v>530</v>
      </c>
    </row>
    <row r="41" spans="1:3" x14ac:dyDescent="0.2">
      <c r="A41" s="50" t="s">
        <v>90</v>
      </c>
      <c r="B41">
        <v>0</v>
      </c>
      <c r="C41">
        <v>1687</v>
      </c>
    </row>
    <row r="42" spans="1:3" x14ac:dyDescent="0.2">
      <c r="A42" s="50" t="s">
        <v>91</v>
      </c>
      <c r="B42"/>
      <c r="C42">
        <v>22</v>
      </c>
    </row>
    <row r="43" spans="1:3" x14ac:dyDescent="0.2">
      <c r="A43" s="50" t="s">
        <v>92</v>
      </c>
      <c r="B43"/>
      <c r="C43">
        <v>43892.59</v>
      </c>
    </row>
    <row r="44" spans="1:3" x14ac:dyDescent="0.2">
      <c r="A44" s="50" t="s">
        <v>78</v>
      </c>
      <c r="B44">
        <v>989</v>
      </c>
      <c r="C44"/>
    </row>
    <row r="45" spans="1:3" x14ac:dyDescent="0.2">
      <c r="A45" s="50" t="s">
        <v>79</v>
      </c>
      <c r="B45">
        <v>1000</v>
      </c>
      <c r="C45"/>
    </row>
    <row r="46" spans="1:3" x14ac:dyDescent="0.2">
      <c r="A46" s="50" t="s">
        <v>82</v>
      </c>
      <c r="B46">
        <v>2500</v>
      </c>
      <c r="C46"/>
    </row>
    <row r="47" spans="1:3" x14ac:dyDescent="0.2">
      <c r="A47" s="50" t="s">
        <v>83</v>
      </c>
      <c r="B47">
        <v>225</v>
      </c>
      <c r="C47"/>
    </row>
    <row r="48" spans="1:3" x14ac:dyDescent="0.2">
      <c r="A48" s="50" t="s">
        <v>50</v>
      </c>
      <c r="B48">
        <v>10000</v>
      </c>
      <c r="C48"/>
    </row>
    <row r="49" spans="1:3" x14ac:dyDescent="0.2">
      <c r="A49" s="50" t="s">
        <v>51</v>
      </c>
      <c r="B49">
        <v>1082.5500000000002</v>
      </c>
      <c r="C49">
        <v>0</v>
      </c>
    </row>
    <row r="50" spans="1:3" x14ac:dyDescent="0.2">
      <c r="A50" s="50" t="s">
        <v>53</v>
      </c>
      <c r="B50">
        <v>686.88</v>
      </c>
      <c r="C50"/>
    </row>
    <row r="51" spans="1:3" x14ac:dyDescent="0.2">
      <c r="A51" s="50" t="s">
        <v>54</v>
      </c>
      <c r="B51">
        <v>62.38</v>
      </c>
      <c r="C51"/>
    </row>
    <row r="52" spans="1:3" x14ac:dyDescent="0.2">
      <c r="A52" s="50" t="s">
        <v>55</v>
      </c>
      <c r="B52">
        <v>1348.55</v>
      </c>
      <c r="C52"/>
    </row>
    <row r="53" spans="1:3" x14ac:dyDescent="0.2">
      <c r="A53" s="50" t="s">
        <v>199</v>
      </c>
      <c r="B53">
        <v>13</v>
      </c>
      <c r="C53"/>
    </row>
    <row r="54" spans="1:3" x14ac:dyDescent="0.2">
      <c r="A54" s="50" t="s">
        <v>13</v>
      </c>
      <c r="B54">
        <v>658.53</v>
      </c>
      <c r="C54"/>
    </row>
    <row r="55" spans="1:3" x14ac:dyDescent="0.2">
      <c r="A55" s="50" t="s">
        <v>20</v>
      </c>
      <c r="B55">
        <v>1067.4100000000001</v>
      </c>
      <c r="C55"/>
    </row>
    <row r="56" spans="1:3" x14ac:dyDescent="0.2">
      <c r="A56" s="50" t="s">
        <v>22</v>
      </c>
      <c r="B56">
        <v>95</v>
      </c>
      <c r="C56"/>
    </row>
    <row r="57" spans="1:3" x14ac:dyDescent="0.2">
      <c r="A57" s="50" t="s">
        <v>23</v>
      </c>
      <c r="B57">
        <v>804.3</v>
      </c>
      <c r="C57"/>
    </row>
    <row r="58" spans="1:3" x14ac:dyDescent="0.2">
      <c r="A58" s="50" t="s">
        <v>24</v>
      </c>
      <c r="B58">
        <v>464</v>
      </c>
      <c r="C58">
        <v>0</v>
      </c>
    </row>
    <row r="59" spans="1:3" x14ac:dyDescent="0.2">
      <c r="A59" s="50" t="s">
        <v>11</v>
      </c>
      <c r="B59">
        <v>5187.2700000000004</v>
      </c>
      <c r="C59"/>
    </row>
    <row r="60" spans="1:3" x14ac:dyDescent="0.2">
      <c r="A60" s="50" t="s">
        <v>25</v>
      </c>
      <c r="B60">
        <v>326.28999999999996</v>
      </c>
      <c r="C60"/>
    </row>
    <row r="61" spans="1:3" x14ac:dyDescent="0.2">
      <c r="A61" s="50" t="s">
        <v>10</v>
      </c>
      <c r="B61">
        <v>1267.7299999999998</v>
      </c>
      <c r="C61">
        <v>0</v>
      </c>
    </row>
    <row r="62" spans="1:3" x14ac:dyDescent="0.2">
      <c r="A62" s="50" t="s">
        <v>27</v>
      </c>
      <c r="B62">
        <v>494.28</v>
      </c>
      <c r="C62"/>
    </row>
    <row r="63" spans="1:3" x14ac:dyDescent="0.2">
      <c r="A63" s="50" t="s">
        <v>14</v>
      </c>
      <c r="B63">
        <v>933.99</v>
      </c>
      <c r="C63"/>
    </row>
    <row r="64" spans="1:3" x14ac:dyDescent="0.2">
      <c r="A64" s="50" t="s">
        <v>15</v>
      </c>
      <c r="B64">
        <v>244</v>
      </c>
      <c r="C64"/>
    </row>
    <row r="65" spans="1:3" x14ac:dyDescent="0.2">
      <c r="A65" s="50" t="s">
        <v>16</v>
      </c>
      <c r="B65">
        <v>1877.68</v>
      </c>
      <c r="C65"/>
    </row>
    <row r="66" spans="1:3" x14ac:dyDescent="0.2">
      <c r="A66" s="50" t="s">
        <v>18</v>
      </c>
      <c r="B66">
        <v>1631</v>
      </c>
      <c r="C66">
        <v>0</v>
      </c>
    </row>
    <row r="67" spans="1:3" x14ac:dyDescent="0.2">
      <c r="A67" s="50" t="s">
        <v>110</v>
      </c>
      <c r="B67">
        <v>147</v>
      </c>
      <c r="C67"/>
    </row>
    <row r="68" spans="1:3" x14ac:dyDescent="0.2">
      <c r="A68" s="50" t="s">
        <v>21</v>
      </c>
      <c r="B68">
        <v>334</v>
      </c>
      <c r="C68"/>
    </row>
    <row r="69" spans="1:3" x14ac:dyDescent="0.2">
      <c r="A69" s="50" t="s">
        <v>67</v>
      </c>
      <c r="B69">
        <v>1898.21</v>
      </c>
      <c r="C69">
        <v>0</v>
      </c>
    </row>
    <row r="70" spans="1:3" x14ac:dyDescent="0.2">
      <c r="A70" s="50" t="s">
        <v>175</v>
      </c>
      <c r="B70">
        <v>100</v>
      </c>
      <c r="C70"/>
    </row>
    <row r="71" spans="1:3" x14ac:dyDescent="0.2">
      <c r="A71" s="50" t="s">
        <v>188</v>
      </c>
      <c r="B71">
        <v>100</v>
      </c>
      <c r="C71"/>
    </row>
    <row r="72" spans="1:3" x14ac:dyDescent="0.2">
      <c r="A72" s="50" t="s">
        <v>68</v>
      </c>
      <c r="B72">
        <v>1589.09</v>
      </c>
      <c r="C72"/>
    </row>
    <row r="73" spans="1:3" x14ac:dyDescent="0.2">
      <c r="A73" s="50" t="s">
        <v>69</v>
      </c>
      <c r="B73">
        <v>14200</v>
      </c>
      <c r="C73"/>
    </row>
    <row r="74" spans="1:3" x14ac:dyDescent="0.2">
      <c r="A74" s="50" t="s">
        <v>70</v>
      </c>
      <c r="B74">
        <v>570</v>
      </c>
      <c r="C74"/>
    </row>
    <row r="75" spans="1:3" x14ac:dyDescent="0.2">
      <c r="A75" s="50" t="s">
        <v>72</v>
      </c>
      <c r="B75">
        <v>36690</v>
      </c>
      <c r="C75"/>
    </row>
    <row r="76" spans="1:3" x14ac:dyDescent="0.2">
      <c r="A76" s="50" t="s">
        <v>183</v>
      </c>
      <c r="B76">
        <v>907.12</v>
      </c>
      <c r="C76"/>
    </row>
    <row r="77" spans="1:3" x14ac:dyDescent="0.2">
      <c r="A77" s="50" t="s">
        <v>73</v>
      </c>
      <c r="B77">
        <v>1200</v>
      </c>
      <c r="C77"/>
    </row>
    <row r="78" spans="1:3" x14ac:dyDescent="0.2">
      <c r="A78" s="50" t="s">
        <v>74</v>
      </c>
      <c r="B78">
        <v>456.8</v>
      </c>
      <c r="C78"/>
    </row>
    <row r="79" spans="1:3" x14ac:dyDescent="0.2">
      <c r="A79" s="50" t="s">
        <v>38</v>
      </c>
      <c r="B79">
        <v>1044.67</v>
      </c>
      <c r="C79"/>
    </row>
    <row r="80" spans="1:3" x14ac:dyDescent="0.2">
      <c r="A80" s="50" t="s">
        <v>46</v>
      </c>
      <c r="B80">
        <v>500</v>
      </c>
      <c r="C80"/>
    </row>
    <row r="81" spans="1:3" x14ac:dyDescent="0.2">
      <c r="A81" s="50" t="s">
        <v>47</v>
      </c>
      <c r="B81">
        <v>800</v>
      </c>
      <c r="C81"/>
    </row>
    <row r="82" spans="1:3" x14ac:dyDescent="0.2">
      <c r="A82" s="50" t="s">
        <v>48</v>
      </c>
      <c r="B82">
        <v>440.8</v>
      </c>
      <c r="C82"/>
    </row>
    <row r="83" spans="1:3" x14ac:dyDescent="0.2">
      <c r="A83" s="50" t="s">
        <v>49</v>
      </c>
      <c r="B83">
        <v>241.57999999999998</v>
      </c>
      <c r="C83">
        <v>0</v>
      </c>
    </row>
    <row r="84" spans="1:3" x14ac:dyDescent="0.2">
      <c r="A84" s="50" t="s">
        <v>39</v>
      </c>
      <c r="B84">
        <v>7500</v>
      </c>
      <c r="C84">
        <v>0</v>
      </c>
    </row>
    <row r="85" spans="1:3" x14ac:dyDescent="0.2">
      <c r="A85" s="50" t="s">
        <v>41</v>
      </c>
      <c r="B85">
        <v>200</v>
      </c>
      <c r="C85"/>
    </row>
    <row r="86" spans="1:3" x14ac:dyDescent="0.2">
      <c r="A86" s="50" t="s">
        <v>42</v>
      </c>
      <c r="B86">
        <v>145.43</v>
      </c>
      <c r="C86"/>
    </row>
    <row r="87" spans="1:3" x14ac:dyDescent="0.2">
      <c r="A87" s="50" t="s">
        <v>43</v>
      </c>
      <c r="B87">
        <v>2750</v>
      </c>
      <c r="C87"/>
    </row>
    <row r="88" spans="1:3" x14ac:dyDescent="0.2">
      <c r="A88" s="50" t="s">
        <v>44</v>
      </c>
      <c r="B88">
        <v>2000</v>
      </c>
      <c r="C88">
        <v>0</v>
      </c>
    </row>
    <row r="89" spans="1:3" x14ac:dyDescent="0.2">
      <c r="A89" s="50" t="s">
        <v>636</v>
      </c>
      <c r="B89">
        <v>0</v>
      </c>
      <c r="C89"/>
    </row>
    <row r="90" spans="1:3" x14ac:dyDescent="0.2">
      <c r="A90" s="50" t="s">
        <v>310</v>
      </c>
      <c r="B90">
        <v>129473.72700000001</v>
      </c>
      <c r="C90">
        <v>150052.18962499997</v>
      </c>
    </row>
    <row r="91" spans="1:3" x14ac:dyDescent="0.2">
      <c r="B91"/>
      <c r="C91"/>
    </row>
    <row r="92" spans="1:3" x14ac:dyDescent="0.2">
      <c r="B92"/>
      <c r="C92"/>
    </row>
    <row r="93" spans="1:3" x14ac:dyDescent="0.2">
      <c r="B93"/>
      <c r="C93"/>
    </row>
    <row r="94" spans="1:3" x14ac:dyDescent="0.2">
      <c r="B94"/>
      <c r="C94"/>
    </row>
    <row r="95" spans="1:3" x14ac:dyDescent="0.2">
      <c r="B95"/>
      <c r="C95"/>
    </row>
    <row r="96" spans="1:3" x14ac:dyDescent="0.2">
      <c r="B96"/>
      <c r="C96"/>
    </row>
    <row r="97" spans="2:3" x14ac:dyDescent="0.2">
      <c r="B97"/>
      <c r="C97"/>
    </row>
    <row r="98" spans="2:3" x14ac:dyDescent="0.2">
      <c r="B98"/>
      <c r="C98"/>
    </row>
    <row r="99" spans="2:3" x14ac:dyDescent="0.2">
      <c r="B99"/>
      <c r="C99"/>
    </row>
    <row r="100" spans="2:3" x14ac:dyDescent="0.2">
      <c r="B100"/>
      <c r="C100"/>
    </row>
    <row r="101" spans="2:3" x14ac:dyDescent="0.2">
      <c r="B101"/>
      <c r="C101"/>
    </row>
    <row r="102" spans="2:3" x14ac:dyDescent="0.2">
      <c r="B102"/>
      <c r="C102"/>
    </row>
    <row r="103" spans="2:3" x14ac:dyDescent="0.2">
      <c r="B103"/>
      <c r="C103"/>
    </row>
    <row r="104" spans="2:3" x14ac:dyDescent="0.2">
      <c r="B104"/>
      <c r="C104"/>
    </row>
    <row r="105" spans="2:3" x14ac:dyDescent="0.2">
      <c r="B105"/>
      <c r="C105"/>
    </row>
    <row r="106" spans="2:3" x14ac:dyDescent="0.2">
      <c r="B106"/>
      <c r="C106"/>
    </row>
    <row r="107" spans="2:3" x14ac:dyDescent="0.2">
      <c r="B107"/>
      <c r="C107"/>
    </row>
    <row r="108" spans="2:3" x14ac:dyDescent="0.2">
      <c r="B108"/>
      <c r="C108"/>
    </row>
    <row r="109" spans="2:3" x14ac:dyDescent="0.2">
      <c r="B109"/>
      <c r="C109"/>
    </row>
    <row r="110" spans="2:3" x14ac:dyDescent="0.2">
      <c r="B110"/>
      <c r="C110"/>
    </row>
    <row r="111" spans="2:3" x14ac:dyDescent="0.2">
      <c r="B111"/>
      <c r="C111"/>
    </row>
    <row r="112" spans="2:3" x14ac:dyDescent="0.2">
      <c r="B112"/>
      <c r="C112"/>
    </row>
    <row r="113" spans="2:3" x14ac:dyDescent="0.2">
      <c r="B113"/>
      <c r="C113"/>
    </row>
    <row r="114" spans="2:3" x14ac:dyDescent="0.2">
      <c r="B114"/>
      <c r="C114"/>
    </row>
    <row r="115" spans="2:3" x14ac:dyDescent="0.2">
      <c r="B115"/>
      <c r="C115"/>
    </row>
    <row r="116" spans="2:3" x14ac:dyDescent="0.2">
      <c r="B116"/>
      <c r="C116"/>
    </row>
    <row r="117" spans="2:3" x14ac:dyDescent="0.2">
      <c r="B117"/>
      <c r="C117"/>
    </row>
    <row r="118" spans="2:3" x14ac:dyDescent="0.2">
      <c r="B118"/>
      <c r="C118"/>
    </row>
    <row r="119" spans="2:3" x14ac:dyDescent="0.2">
      <c r="B119"/>
      <c r="C119"/>
    </row>
    <row r="120" spans="2:3" x14ac:dyDescent="0.2">
      <c r="B120"/>
      <c r="C120"/>
    </row>
    <row r="121" spans="2:3" x14ac:dyDescent="0.2">
      <c r="B121"/>
      <c r="C121"/>
    </row>
    <row r="122" spans="2:3" x14ac:dyDescent="0.2">
      <c r="B122"/>
      <c r="C122"/>
    </row>
    <row r="123" spans="2:3" x14ac:dyDescent="0.2">
      <c r="B123"/>
      <c r="C123"/>
    </row>
    <row r="124" spans="2:3" x14ac:dyDescent="0.2">
      <c r="B124"/>
      <c r="C124"/>
    </row>
    <row r="125" spans="2:3" x14ac:dyDescent="0.2">
      <c r="B125"/>
      <c r="C125"/>
    </row>
    <row r="126" spans="2:3" x14ac:dyDescent="0.2">
      <c r="B126"/>
      <c r="C126"/>
    </row>
    <row r="127" spans="2:3" x14ac:dyDescent="0.2">
      <c r="B127"/>
      <c r="C127"/>
    </row>
    <row r="128" spans="2:3" x14ac:dyDescent="0.2">
      <c r="B128"/>
      <c r="C128"/>
    </row>
    <row r="129" spans="2:3" x14ac:dyDescent="0.2">
      <c r="B129"/>
      <c r="C129"/>
    </row>
    <row r="130" spans="2:3" x14ac:dyDescent="0.2">
      <c r="B130"/>
      <c r="C130"/>
    </row>
    <row r="131" spans="2:3" x14ac:dyDescent="0.2">
      <c r="B131"/>
      <c r="C131"/>
    </row>
    <row r="132" spans="2:3" x14ac:dyDescent="0.2">
      <c r="B132"/>
      <c r="C132"/>
    </row>
    <row r="133" spans="2:3" x14ac:dyDescent="0.2">
      <c r="B133"/>
      <c r="C133"/>
    </row>
    <row r="134" spans="2:3" x14ac:dyDescent="0.2">
      <c r="B134"/>
      <c r="C134"/>
    </row>
    <row r="135" spans="2:3" x14ac:dyDescent="0.2">
      <c r="B135"/>
      <c r="C135"/>
    </row>
    <row r="136" spans="2:3" x14ac:dyDescent="0.2">
      <c r="B136"/>
      <c r="C136"/>
    </row>
    <row r="137" spans="2:3" x14ac:dyDescent="0.2">
      <c r="B137"/>
      <c r="C137"/>
    </row>
    <row r="138" spans="2:3" x14ac:dyDescent="0.2">
      <c r="B138"/>
      <c r="C138"/>
    </row>
    <row r="139" spans="2:3" x14ac:dyDescent="0.2">
      <c r="B139"/>
      <c r="C139"/>
    </row>
    <row r="140" spans="2:3" x14ac:dyDescent="0.2">
      <c r="B140"/>
      <c r="C140"/>
    </row>
    <row r="141" spans="2:3" x14ac:dyDescent="0.2">
      <c r="B141"/>
      <c r="C141"/>
    </row>
    <row r="226" spans="4:4" x14ac:dyDescent="0.2">
      <c r="D226" t="s">
        <v>709</v>
      </c>
    </row>
    <row r="227" spans="4:4" x14ac:dyDescent="0.2">
      <c r="D227" t="s">
        <v>710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28"/>
  <sheetViews>
    <sheetView topLeftCell="A49" zoomScale="115" zoomScaleNormal="115" workbookViewId="0">
      <selection activeCell="C72" sqref="C72"/>
    </sheetView>
  </sheetViews>
  <sheetFormatPr defaultRowHeight="12.75" x14ac:dyDescent="0.2"/>
  <cols>
    <col min="1" max="1" width="16.85546875" bestFit="1" customWidth="1"/>
    <col min="2" max="3" width="14.28515625" bestFit="1" customWidth="1"/>
    <col min="8" max="8" width="11.140625" customWidth="1"/>
    <col min="9" max="9" width="12" customWidth="1"/>
  </cols>
  <sheetData>
    <row r="1" spans="1:20" x14ac:dyDescent="0.2">
      <c r="A1" s="26" t="s">
        <v>704</v>
      </c>
      <c r="B1" s="31" t="s">
        <v>0</v>
      </c>
      <c r="C1" s="47" t="s">
        <v>1</v>
      </c>
      <c r="D1" s="28" t="s">
        <v>7</v>
      </c>
      <c r="E1" s="2" t="s">
        <v>5</v>
      </c>
      <c r="F1" s="8" t="s">
        <v>6</v>
      </c>
      <c r="G1" s="16" t="s">
        <v>3</v>
      </c>
      <c r="H1" s="16" t="s">
        <v>4</v>
      </c>
      <c r="I1" s="16" t="s">
        <v>2</v>
      </c>
      <c r="L1" s="26">
        <v>2018</v>
      </c>
      <c r="M1" s="31" t="s">
        <v>0</v>
      </c>
      <c r="N1" s="47" t="s">
        <v>1</v>
      </c>
      <c r="O1" s="28" t="s">
        <v>7</v>
      </c>
      <c r="P1" s="2" t="s">
        <v>5</v>
      </c>
      <c r="Q1" s="8" t="s">
        <v>6</v>
      </c>
      <c r="R1" s="16" t="s">
        <v>3</v>
      </c>
      <c r="S1" s="16" t="s">
        <v>4</v>
      </c>
      <c r="T1" s="16" t="s">
        <v>2</v>
      </c>
    </row>
    <row r="2" spans="1:20" x14ac:dyDescent="0.2">
      <c r="A2" s="26" t="s">
        <v>181</v>
      </c>
      <c r="B2" s="29"/>
      <c r="C2" s="47">
        <v>42917</v>
      </c>
      <c r="D2" s="30" t="s">
        <v>179</v>
      </c>
      <c r="E2" s="31" t="s">
        <v>12</v>
      </c>
      <c r="F2" s="26"/>
      <c r="G2" s="34">
        <v>0</v>
      </c>
      <c r="H2" s="34">
        <v>0</v>
      </c>
      <c r="I2" s="34">
        <v>0</v>
      </c>
    </row>
    <row r="3" spans="1:20" x14ac:dyDescent="0.2">
      <c r="A3" s="26"/>
      <c r="B3" s="14">
        <v>7106</v>
      </c>
      <c r="C3" s="5">
        <v>42934</v>
      </c>
      <c r="D3" s="30" t="s">
        <v>9</v>
      </c>
      <c r="E3" s="31" t="s">
        <v>637</v>
      </c>
      <c r="F3" s="26"/>
      <c r="G3" s="34">
        <v>110</v>
      </c>
      <c r="H3" s="34"/>
      <c r="I3" s="34">
        <f>I2+H3-G3</f>
        <v>-110</v>
      </c>
    </row>
    <row r="4" spans="1:20" x14ac:dyDescent="0.2">
      <c r="A4" s="26"/>
      <c r="B4" s="29">
        <v>7107</v>
      </c>
      <c r="C4" s="5">
        <v>42934</v>
      </c>
      <c r="D4" s="30" t="s">
        <v>67</v>
      </c>
      <c r="E4" s="31" t="s">
        <v>641</v>
      </c>
      <c r="F4" s="26"/>
      <c r="G4" s="34">
        <v>93.31</v>
      </c>
      <c r="H4" s="34"/>
      <c r="I4" s="34">
        <f>I3+H4-G4</f>
        <v>-203.31</v>
      </c>
    </row>
    <row r="5" spans="1:20" x14ac:dyDescent="0.2">
      <c r="A5" s="26"/>
      <c r="B5" s="29">
        <v>7108</v>
      </c>
      <c r="C5" s="5">
        <v>42934</v>
      </c>
      <c r="D5" s="30" t="s">
        <v>20</v>
      </c>
      <c r="E5" s="31" t="s">
        <v>642</v>
      </c>
      <c r="F5" s="26"/>
      <c r="G5" s="34">
        <v>1000</v>
      </c>
      <c r="H5" s="34"/>
      <c r="I5" s="34">
        <f t="shared" ref="I5:I68" si="0">I4+H5-G5</f>
        <v>-1203.31</v>
      </c>
    </row>
    <row r="6" spans="1:20" x14ac:dyDescent="0.2">
      <c r="A6" s="26"/>
      <c r="B6" s="29">
        <v>7109</v>
      </c>
      <c r="C6" s="5">
        <v>42934</v>
      </c>
      <c r="D6" s="30" t="s">
        <v>20</v>
      </c>
      <c r="E6" s="31" t="s">
        <v>643</v>
      </c>
      <c r="F6" s="26"/>
      <c r="G6" s="34">
        <v>57.21</v>
      </c>
      <c r="H6" s="34"/>
      <c r="I6" s="34">
        <f t="shared" si="0"/>
        <v>-1260.52</v>
      </c>
    </row>
    <row r="7" spans="1:20" x14ac:dyDescent="0.2">
      <c r="A7" s="26"/>
      <c r="B7" s="29">
        <v>7110</v>
      </c>
      <c r="C7" s="5">
        <v>42934</v>
      </c>
      <c r="D7" s="30" t="s">
        <v>27</v>
      </c>
      <c r="E7" s="31" t="s">
        <v>644</v>
      </c>
      <c r="F7" s="26"/>
      <c r="G7" s="34">
        <v>2096.15</v>
      </c>
      <c r="H7" s="34"/>
      <c r="I7" s="34">
        <f t="shared" si="0"/>
        <v>-3356.67</v>
      </c>
    </row>
    <row r="8" spans="1:20" x14ac:dyDescent="0.2">
      <c r="A8" s="26"/>
      <c r="B8" s="29">
        <v>7111</v>
      </c>
      <c r="C8" s="5">
        <v>42934</v>
      </c>
      <c r="D8" s="30" t="s">
        <v>20</v>
      </c>
      <c r="E8" s="31" t="s">
        <v>645</v>
      </c>
      <c r="F8" s="26"/>
      <c r="G8" s="34">
        <v>161.41999999999999</v>
      </c>
      <c r="H8" s="34"/>
      <c r="I8" s="34">
        <f t="shared" si="0"/>
        <v>-3518.09</v>
      </c>
    </row>
    <row r="9" spans="1:20" x14ac:dyDescent="0.2">
      <c r="A9" s="26"/>
      <c r="B9" s="29">
        <v>7111</v>
      </c>
      <c r="C9" s="5">
        <v>42934</v>
      </c>
      <c r="D9" s="30" t="s">
        <v>14</v>
      </c>
      <c r="E9" s="31" t="s">
        <v>646</v>
      </c>
      <c r="F9" s="26"/>
      <c r="G9" s="34">
        <v>480</v>
      </c>
      <c r="H9" s="34"/>
      <c r="I9" s="34">
        <f t="shared" si="0"/>
        <v>-3998.09</v>
      </c>
    </row>
    <row r="10" spans="1:20" x14ac:dyDescent="0.2">
      <c r="A10" s="26"/>
      <c r="B10" s="29">
        <v>7112</v>
      </c>
      <c r="C10" s="5">
        <v>42934</v>
      </c>
      <c r="D10" s="30" t="s">
        <v>10</v>
      </c>
      <c r="E10" s="31" t="s">
        <v>222</v>
      </c>
      <c r="F10" s="26"/>
      <c r="G10" s="34">
        <v>134.30000000000001</v>
      </c>
      <c r="H10" s="34"/>
      <c r="I10" s="34">
        <f t="shared" si="0"/>
        <v>-4132.3900000000003</v>
      </c>
    </row>
    <row r="11" spans="1:20" x14ac:dyDescent="0.2">
      <c r="A11" s="26"/>
      <c r="B11" s="29">
        <v>7113</v>
      </c>
      <c r="C11" s="5">
        <v>42934</v>
      </c>
      <c r="D11" s="30" t="s">
        <v>16</v>
      </c>
      <c r="E11" s="31" t="s">
        <v>647</v>
      </c>
      <c r="F11" s="26"/>
      <c r="G11" s="34">
        <v>2010.96</v>
      </c>
      <c r="H11" s="34"/>
      <c r="I11" s="34">
        <f t="shared" si="0"/>
        <v>-6143.35</v>
      </c>
    </row>
    <row r="12" spans="1:20" x14ac:dyDescent="0.2">
      <c r="A12" s="26"/>
      <c r="B12" s="29">
        <v>7114</v>
      </c>
      <c r="C12" s="5">
        <v>42934</v>
      </c>
      <c r="D12" s="30" t="s">
        <v>24</v>
      </c>
      <c r="E12" s="31" t="s">
        <v>648</v>
      </c>
      <c r="F12" s="26"/>
      <c r="G12" s="34">
        <v>41.65</v>
      </c>
      <c r="H12" s="34"/>
      <c r="I12" s="34">
        <f t="shared" si="0"/>
        <v>-6185</v>
      </c>
    </row>
    <row r="13" spans="1:20" x14ac:dyDescent="0.2">
      <c r="A13" s="26"/>
      <c r="B13" s="29">
        <v>7115</v>
      </c>
      <c r="C13" s="5">
        <v>42934</v>
      </c>
      <c r="D13" s="30" t="s">
        <v>68</v>
      </c>
      <c r="E13" s="31" t="s">
        <v>649</v>
      </c>
      <c r="F13" s="26"/>
      <c r="G13" s="34">
        <v>52.92</v>
      </c>
      <c r="H13" s="34"/>
      <c r="I13" s="34">
        <f t="shared" si="0"/>
        <v>-6237.92</v>
      </c>
    </row>
    <row r="14" spans="1:20" x14ac:dyDescent="0.2">
      <c r="A14" s="26"/>
      <c r="B14" s="29">
        <v>7116</v>
      </c>
      <c r="C14" s="5">
        <v>42934</v>
      </c>
      <c r="D14" s="30" t="s">
        <v>20</v>
      </c>
      <c r="E14" s="31" t="s">
        <v>650</v>
      </c>
      <c r="F14" s="26"/>
      <c r="G14" s="34">
        <v>62.02</v>
      </c>
      <c r="H14" s="34"/>
      <c r="I14" s="34">
        <f t="shared" si="0"/>
        <v>-6299.9400000000005</v>
      </c>
    </row>
    <row r="15" spans="1:20" x14ac:dyDescent="0.2">
      <c r="A15" s="26"/>
      <c r="B15" s="29">
        <v>7117</v>
      </c>
      <c r="C15" s="5">
        <v>42934</v>
      </c>
      <c r="D15" s="30" t="s">
        <v>25</v>
      </c>
      <c r="E15" s="31" t="s">
        <v>651</v>
      </c>
      <c r="F15" s="26"/>
      <c r="G15" s="34">
        <v>99</v>
      </c>
      <c r="H15" s="34"/>
      <c r="I15" s="34">
        <f t="shared" si="0"/>
        <v>-6398.9400000000005</v>
      </c>
    </row>
    <row r="16" spans="1:20" x14ac:dyDescent="0.2">
      <c r="A16" s="26"/>
      <c r="B16" s="29">
        <v>7118</v>
      </c>
      <c r="C16" s="5">
        <v>42934</v>
      </c>
      <c r="D16" s="30" t="s">
        <v>68</v>
      </c>
      <c r="E16" s="31" t="s">
        <v>652</v>
      </c>
      <c r="F16" s="26"/>
      <c r="G16" s="34">
        <v>99.8</v>
      </c>
      <c r="H16" s="34"/>
      <c r="I16" s="34">
        <f t="shared" si="0"/>
        <v>-6498.7400000000007</v>
      </c>
    </row>
    <row r="17" spans="1:9" x14ac:dyDescent="0.2">
      <c r="A17" s="26"/>
      <c r="B17" s="29">
        <v>7119</v>
      </c>
      <c r="C17" s="5">
        <v>42934</v>
      </c>
      <c r="D17" s="30" t="s">
        <v>68</v>
      </c>
      <c r="E17" s="31" t="s">
        <v>653</v>
      </c>
      <c r="F17" s="26"/>
      <c r="G17" s="34">
        <v>170.27</v>
      </c>
      <c r="H17" s="34"/>
      <c r="I17" s="34">
        <f t="shared" si="0"/>
        <v>-6669.0100000000011</v>
      </c>
    </row>
    <row r="18" spans="1:9" x14ac:dyDescent="0.2">
      <c r="A18" s="26"/>
      <c r="B18" s="29">
        <v>7119</v>
      </c>
      <c r="C18" s="5">
        <v>42934</v>
      </c>
      <c r="D18" s="30" t="s">
        <v>67</v>
      </c>
      <c r="E18" s="31" t="s">
        <v>196</v>
      </c>
      <c r="F18" s="26"/>
      <c r="G18" s="34">
        <v>26.99</v>
      </c>
      <c r="H18" s="34"/>
      <c r="I18" s="34">
        <f t="shared" si="0"/>
        <v>-6696.0000000000009</v>
      </c>
    </row>
    <row r="19" spans="1:9" x14ac:dyDescent="0.2">
      <c r="A19" s="26"/>
      <c r="B19" s="29">
        <v>7120</v>
      </c>
      <c r="C19" s="5">
        <v>42934</v>
      </c>
      <c r="D19" s="30" t="s">
        <v>33</v>
      </c>
      <c r="E19" s="31" t="s">
        <v>654</v>
      </c>
      <c r="F19" s="26"/>
      <c r="G19" s="34">
        <v>4543.8999999999996</v>
      </c>
      <c r="H19" s="34"/>
      <c r="I19" s="34">
        <f t="shared" si="0"/>
        <v>-11239.900000000001</v>
      </c>
    </row>
    <row r="20" spans="1:9" x14ac:dyDescent="0.2">
      <c r="A20" s="26"/>
      <c r="B20" s="29">
        <v>7121</v>
      </c>
      <c r="C20" s="5">
        <v>42934</v>
      </c>
      <c r="D20" s="30" t="s">
        <v>29</v>
      </c>
      <c r="E20" s="31" t="s">
        <v>655</v>
      </c>
      <c r="F20" s="26"/>
      <c r="G20" s="34">
        <v>1071.21</v>
      </c>
      <c r="H20" s="34"/>
      <c r="I20" s="34">
        <f t="shared" si="0"/>
        <v>-12311.11</v>
      </c>
    </row>
    <row r="21" spans="1:9" x14ac:dyDescent="0.2">
      <c r="A21" s="26"/>
      <c r="B21" s="29">
        <v>7122</v>
      </c>
      <c r="C21" s="5">
        <v>42934</v>
      </c>
      <c r="D21" s="30" t="s">
        <v>70</v>
      </c>
      <c r="E21" s="31" t="s">
        <v>656</v>
      </c>
      <c r="F21" s="26"/>
      <c r="G21" s="34">
        <v>52.99</v>
      </c>
      <c r="H21" s="34"/>
      <c r="I21" s="34">
        <f t="shared" si="0"/>
        <v>-12364.1</v>
      </c>
    </row>
    <row r="22" spans="1:9" x14ac:dyDescent="0.2">
      <c r="A22" s="26"/>
      <c r="B22" s="29" t="s">
        <v>364</v>
      </c>
      <c r="C22" s="5">
        <v>42934</v>
      </c>
      <c r="D22" s="30" t="s">
        <v>103</v>
      </c>
      <c r="E22" s="31" t="s">
        <v>329</v>
      </c>
      <c r="F22" s="26"/>
      <c r="G22" s="34">
        <v>0</v>
      </c>
      <c r="H22" s="34">
        <v>21</v>
      </c>
      <c r="I22" s="34">
        <f t="shared" si="0"/>
        <v>-12343.1</v>
      </c>
    </row>
    <row r="23" spans="1:9" x14ac:dyDescent="0.2">
      <c r="A23" s="26"/>
      <c r="B23" s="29" t="s">
        <v>364</v>
      </c>
      <c r="C23" s="5">
        <v>42934</v>
      </c>
      <c r="D23" s="30" t="s">
        <v>102</v>
      </c>
      <c r="E23" s="31" t="s">
        <v>330</v>
      </c>
      <c r="F23" s="26"/>
      <c r="G23" s="34">
        <v>0</v>
      </c>
      <c r="H23" s="34">
        <v>21</v>
      </c>
      <c r="I23" s="34">
        <f t="shared" si="0"/>
        <v>-12322.1</v>
      </c>
    </row>
    <row r="24" spans="1:9" x14ac:dyDescent="0.2">
      <c r="A24" s="26"/>
      <c r="B24" s="29" t="s">
        <v>364</v>
      </c>
      <c r="C24" s="5">
        <v>42934</v>
      </c>
      <c r="D24" s="30" t="s">
        <v>90</v>
      </c>
      <c r="E24" s="31" t="s">
        <v>331</v>
      </c>
      <c r="F24" s="26"/>
      <c r="G24" s="34">
        <v>0</v>
      </c>
      <c r="H24" s="34">
        <v>55</v>
      </c>
      <c r="I24" s="34">
        <f t="shared" si="0"/>
        <v>-12267.1</v>
      </c>
    </row>
    <row r="25" spans="1:9" x14ac:dyDescent="0.2">
      <c r="A25" s="26"/>
      <c r="B25" s="29" t="s">
        <v>364</v>
      </c>
      <c r="C25" s="5">
        <v>42934</v>
      </c>
      <c r="D25" s="30" t="s">
        <v>106</v>
      </c>
      <c r="E25" s="31" t="s">
        <v>657</v>
      </c>
      <c r="F25" s="26"/>
      <c r="G25" s="34"/>
      <c r="H25" s="34">
        <v>97.25</v>
      </c>
      <c r="I25" s="34">
        <f t="shared" si="0"/>
        <v>-12169.85</v>
      </c>
    </row>
    <row r="26" spans="1:9" x14ac:dyDescent="0.2">
      <c r="A26" s="26"/>
      <c r="B26" s="29" t="s">
        <v>364</v>
      </c>
      <c r="C26" s="5">
        <v>42934</v>
      </c>
      <c r="D26" s="30" t="s">
        <v>93</v>
      </c>
      <c r="E26" s="31" t="s">
        <v>258</v>
      </c>
      <c r="F26" s="26"/>
      <c r="G26" s="34"/>
      <c r="H26" s="34">
        <v>32.950000000000003</v>
      </c>
      <c r="I26" s="34">
        <f t="shared" si="0"/>
        <v>-12136.9</v>
      </c>
    </row>
    <row r="27" spans="1:9" x14ac:dyDescent="0.2">
      <c r="A27" s="26"/>
      <c r="B27" s="29" t="s">
        <v>364</v>
      </c>
      <c r="C27" s="5">
        <v>42934</v>
      </c>
      <c r="D27" s="30" t="s">
        <v>99</v>
      </c>
      <c r="E27" s="31" t="s">
        <v>108</v>
      </c>
      <c r="F27" s="26"/>
      <c r="G27" s="34"/>
      <c r="H27" s="34">
        <v>5135.58</v>
      </c>
      <c r="I27" s="34">
        <f t="shared" si="0"/>
        <v>-7001.32</v>
      </c>
    </row>
    <row r="28" spans="1:9" x14ac:dyDescent="0.2">
      <c r="A28" s="26"/>
      <c r="B28" s="29" t="s">
        <v>364</v>
      </c>
      <c r="C28" s="5">
        <v>42934</v>
      </c>
      <c r="D28" s="30" t="s">
        <v>99</v>
      </c>
      <c r="E28" s="31" t="s">
        <v>658</v>
      </c>
      <c r="F28" s="26"/>
      <c r="G28" s="34"/>
      <c r="H28" s="34">
        <v>1642</v>
      </c>
      <c r="I28" s="34">
        <f t="shared" si="0"/>
        <v>-5359.32</v>
      </c>
    </row>
    <row r="29" spans="1:9" x14ac:dyDescent="0.2">
      <c r="A29" s="26"/>
      <c r="B29" s="29" t="s">
        <v>364</v>
      </c>
      <c r="C29" s="5">
        <v>42934</v>
      </c>
      <c r="D29" s="30" t="s">
        <v>107</v>
      </c>
      <c r="E29" s="31" t="s">
        <v>659</v>
      </c>
      <c r="F29" s="26"/>
      <c r="G29" s="34"/>
      <c r="H29" s="34">
        <v>160.46249999999998</v>
      </c>
      <c r="I29" s="34">
        <f t="shared" si="0"/>
        <v>-5198.8575000000001</v>
      </c>
    </row>
    <row r="30" spans="1:9" x14ac:dyDescent="0.2">
      <c r="A30" s="26"/>
      <c r="B30" s="29" t="s">
        <v>364</v>
      </c>
      <c r="C30" s="5">
        <v>42934</v>
      </c>
      <c r="D30" s="30" t="s">
        <v>84</v>
      </c>
      <c r="E30" s="31" t="s">
        <v>200</v>
      </c>
      <c r="F30" s="26"/>
      <c r="G30" s="34"/>
      <c r="H30" s="34">
        <v>36</v>
      </c>
      <c r="I30" s="34">
        <f t="shared" si="0"/>
        <v>-5162.8575000000001</v>
      </c>
    </row>
    <row r="31" spans="1:9" x14ac:dyDescent="0.2">
      <c r="A31" s="26"/>
      <c r="B31" s="29" t="s">
        <v>364</v>
      </c>
      <c r="C31" s="5">
        <v>42934</v>
      </c>
      <c r="D31" s="30" t="s">
        <v>105</v>
      </c>
      <c r="E31" s="31" t="s">
        <v>660</v>
      </c>
      <c r="F31" s="26"/>
      <c r="G31" s="34"/>
      <c r="H31" s="34">
        <v>15</v>
      </c>
      <c r="I31" s="34">
        <f t="shared" si="0"/>
        <v>-5147.8575000000001</v>
      </c>
    </row>
    <row r="32" spans="1:9" x14ac:dyDescent="0.2">
      <c r="A32" s="26"/>
      <c r="B32" s="29" t="s">
        <v>364</v>
      </c>
      <c r="C32" s="5">
        <v>42934</v>
      </c>
      <c r="D32" s="30" t="s">
        <v>85</v>
      </c>
      <c r="E32" s="31" t="s">
        <v>119</v>
      </c>
      <c r="F32" s="26"/>
      <c r="G32" s="34"/>
      <c r="H32" s="34">
        <v>3.65</v>
      </c>
      <c r="I32" s="34">
        <f t="shared" si="0"/>
        <v>-5144.2075000000004</v>
      </c>
    </row>
    <row r="33" spans="1:9" x14ac:dyDescent="0.2">
      <c r="A33" s="26"/>
      <c r="B33" s="29" t="s">
        <v>364</v>
      </c>
      <c r="C33" s="5">
        <v>42934</v>
      </c>
      <c r="D33" s="30" t="s">
        <v>84</v>
      </c>
      <c r="E33" s="31" t="s">
        <v>200</v>
      </c>
      <c r="F33" s="26"/>
      <c r="G33" s="34"/>
      <c r="H33" s="34">
        <v>881</v>
      </c>
      <c r="I33" s="34">
        <f t="shared" si="0"/>
        <v>-4263.2075000000004</v>
      </c>
    </row>
    <row r="34" spans="1:9" x14ac:dyDescent="0.2">
      <c r="A34" s="26"/>
      <c r="B34" s="29" t="s">
        <v>364</v>
      </c>
      <c r="C34" s="5">
        <v>42934</v>
      </c>
      <c r="D34" s="30" t="s">
        <v>85</v>
      </c>
      <c r="E34" s="31" t="s">
        <v>119</v>
      </c>
      <c r="F34" s="26"/>
      <c r="G34" s="34"/>
      <c r="H34" s="34">
        <v>14.5</v>
      </c>
      <c r="I34" s="34">
        <f t="shared" si="0"/>
        <v>-4248.7075000000004</v>
      </c>
    </row>
    <row r="35" spans="1:9" x14ac:dyDescent="0.2">
      <c r="A35" s="26"/>
      <c r="B35" s="29">
        <v>7123</v>
      </c>
      <c r="C35" s="5">
        <v>42948</v>
      </c>
      <c r="D35" s="30" t="s">
        <v>10</v>
      </c>
      <c r="E35" s="31" t="s">
        <v>661</v>
      </c>
      <c r="F35" s="26"/>
      <c r="G35" s="34">
        <v>1065</v>
      </c>
      <c r="H35" s="34"/>
      <c r="I35" s="34">
        <f t="shared" si="0"/>
        <v>-5313.7075000000004</v>
      </c>
    </row>
    <row r="36" spans="1:9" x14ac:dyDescent="0.2">
      <c r="A36" s="26"/>
      <c r="B36" s="29">
        <v>7124</v>
      </c>
      <c r="C36" s="5">
        <v>42948</v>
      </c>
      <c r="D36" s="5" t="s">
        <v>27</v>
      </c>
      <c r="E36" s="31" t="s">
        <v>662</v>
      </c>
      <c r="F36" s="26"/>
      <c r="G36" s="34">
        <v>180</v>
      </c>
      <c r="H36" s="34"/>
      <c r="I36" s="34">
        <f t="shared" si="0"/>
        <v>-5493.7075000000004</v>
      </c>
    </row>
    <row r="37" spans="1:9" x14ac:dyDescent="0.2">
      <c r="A37" s="26"/>
      <c r="B37" s="29">
        <v>7125</v>
      </c>
      <c r="C37" s="5">
        <v>42948</v>
      </c>
      <c r="D37" s="30" t="s">
        <v>20</v>
      </c>
      <c r="E37" s="31" t="s">
        <v>663</v>
      </c>
      <c r="F37" s="26"/>
      <c r="G37" s="34">
        <v>82.68</v>
      </c>
      <c r="H37" s="34"/>
      <c r="I37" s="34">
        <f t="shared" si="0"/>
        <v>-5576.3875000000007</v>
      </c>
    </row>
    <row r="38" spans="1:9" x14ac:dyDescent="0.2">
      <c r="A38" s="26"/>
      <c r="B38" s="29">
        <v>7126</v>
      </c>
      <c r="C38" s="5">
        <v>42948</v>
      </c>
      <c r="D38" s="30" t="s">
        <v>30</v>
      </c>
      <c r="E38" s="31" t="s">
        <v>664</v>
      </c>
      <c r="F38" s="26"/>
      <c r="G38" s="34">
        <v>58.06</v>
      </c>
      <c r="H38" s="34"/>
      <c r="I38" s="34">
        <f t="shared" si="0"/>
        <v>-5634.4475000000011</v>
      </c>
    </row>
    <row r="39" spans="1:9" x14ac:dyDescent="0.2">
      <c r="A39" s="26"/>
      <c r="B39" s="29">
        <v>7127</v>
      </c>
      <c r="C39" s="5">
        <v>42948</v>
      </c>
      <c r="D39" s="30" t="s">
        <v>67</v>
      </c>
      <c r="E39" s="31" t="s">
        <v>196</v>
      </c>
      <c r="F39" s="26"/>
      <c r="G39" s="34">
        <v>194.65</v>
      </c>
      <c r="H39" s="34"/>
      <c r="I39" s="34">
        <f t="shared" si="0"/>
        <v>-5829.0975000000008</v>
      </c>
    </row>
    <row r="40" spans="1:9" x14ac:dyDescent="0.2">
      <c r="A40" s="26"/>
      <c r="B40" s="29">
        <v>7128</v>
      </c>
      <c r="C40" s="5">
        <v>42948</v>
      </c>
      <c r="D40" s="30" t="s">
        <v>8</v>
      </c>
      <c r="E40" s="31" t="s">
        <v>665</v>
      </c>
      <c r="F40" s="26"/>
      <c r="G40" s="34">
        <v>698.22</v>
      </c>
      <c r="H40" s="34"/>
      <c r="I40" s="34">
        <f t="shared" si="0"/>
        <v>-6527.317500000001</v>
      </c>
    </row>
    <row r="41" spans="1:9" x14ac:dyDescent="0.2">
      <c r="A41" s="26"/>
      <c r="B41" s="29">
        <v>7129</v>
      </c>
      <c r="C41" s="5">
        <v>42948</v>
      </c>
      <c r="D41" s="30" t="s">
        <v>79</v>
      </c>
      <c r="E41" s="31" t="s">
        <v>666</v>
      </c>
      <c r="F41" s="26"/>
      <c r="G41" s="34">
        <v>467.6</v>
      </c>
      <c r="H41" s="34"/>
      <c r="I41" s="34">
        <f t="shared" si="0"/>
        <v>-6994.9175000000014</v>
      </c>
    </row>
    <row r="42" spans="1:9" x14ac:dyDescent="0.2">
      <c r="A42" s="26"/>
      <c r="B42" s="29">
        <v>7130</v>
      </c>
      <c r="C42" s="5">
        <v>42982</v>
      </c>
      <c r="D42" s="30" t="s">
        <v>24</v>
      </c>
      <c r="E42" s="31" t="s">
        <v>270</v>
      </c>
      <c r="F42" s="26"/>
      <c r="G42" s="34">
        <v>41.32</v>
      </c>
      <c r="H42" s="34"/>
      <c r="I42" s="34">
        <f t="shared" si="0"/>
        <v>-7036.2375000000011</v>
      </c>
    </row>
    <row r="43" spans="1:9" x14ac:dyDescent="0.2">
      <c r="A43" s="26"/>
      <c r="B43" s="29">
        <v>7131</v>
      </c>
      <c r="C43" s="5">
        <v>42982</v>
      </c>
      <c r="D43" s="30" t="s">
        <v>20</v>
      </c>
      <c r="E43" s="31" t="s">
        <v>643</v>
      </c>
      <c r="F43" s="26"/>
      <c r="G43" s="34">
        <v>32.799999999999997</v>
      </c>
      <c r="H43" s="34"/>
      <c r="I43" s="34">
        <f t="shared" si="0"/>
        <v>-7069.0375000000013</v>
      </c>
    </row>
    <row r="44" spans="1:9" x14ac:dyDescent="0.2">
      <c r="A44" s="26"/>
      <c r="B44" s="29" t="s">
        <v>364</v>
      </c>
      <c r="C44" s="47">
        <v>42948</v>
      </c>
      <c r="D44" s="30" t="s">
        <v>103</v>
      </c>
      <c r="E44" s="31" t="s">
        <v>329</v>
      </c>
      <c r="F44" s="26"/>
      <c r="G44" s="34"/>
      <c r="H44" s="34">
        <v>27</v>
      </c>
      <c r="I44" s="34">
        <f t="shared" si="0"/>
        <v>-7042.0375000000013</v>
      </c>
    </row>
    <row r="45" spans="1:9" x14ac:dyDescent="0.2">
      <c r="A45" s="26"/>
      <c r="B45" s="29" t="s">
        <v>364</v>
      </c>
      <c r="C45" s="47">
        <v>42948</v>
      </c>
      <c r="D45" s="30" t="s">
        <v>102</v>
      </c>
      <c r="E45" s="31" t="s">
        <v>330</v>
      </c>
      <c r="F45" s="26"/>
      <c r="G45" s="34"/>
      <c r="H45" s="34">
        <v>46</v>
      </c>
      <c r="I45" s="34">
        <f t="shared" si="0"/>
        <v>-6996.0375000000013</v>
      </c>
    </row>
    <row r="46" spans="1:9" x14ac:dyDescent="0.2">
      <c r="A46" s="26"/>
      <c r="B46" s="29" t="s">
        <v>364</v>
      </c>
      <c r="C46" s="47">
        <v>42948</v>
      </c>
      <c r="D46" s="30" t="s">
        <v>90</v>
      </c>
      <c r="E46" s="31" t="s">
        <v>331</v>
      </c>
      <c r="F46" s="26"/>
      <c r="G46" s="34"/>
      <c r="H46" s="34">
        <v>76</v>
      </c>
      <c r="I46" s="34">
        <f t="shared" si="0"/>
        <v>-6920.0375000000013</v>
      </c>
    </row>
    <row r="47" spans="1:9" ht="15" x14ac:dyDescent="0.25">
      <c r="A47" s="26"/>
      <c r="B47" s="29" t="s">
        <v>364</v>
      </c>
      <c r="C47" s="47">
        <v>42948</v>
      </c>
      <c r="D47" s="30" t="s">
        <v>104</v>
      </c>
      <c r="E47" s="31" t="s">
        <v>667</v>
      </c>
      <c r="F47" s="26"/>
      <c r="G47" s="34"/>
      <c r="H47" s="82">
        <v>352</v>
      </c>
      <c r="I47" s="34">
        <f t="shared" si="0"/>
        <v>-6568.0375000000013</v>
      </c>
    </row>
    <row r="48" spans="1:9" x14ac:dyDescent="0.2">
      <c r="A48" s="26"/>
      <c r="B48" s="14">
        <v>7132</v>
      </c>
      <c r="C48" s="47">
        <v>42982</v>
      </c>
      <c r="D48" s="30" t="s">
        <v>10</v>
      </c>
      <c r="E48" s="31" t="s">
        <v>222</v>
      </c>
      <c r="F48" s="26"/>
      <c r="G48" s="34">
        <v>95.72</v>
      </c>
      <c r="H48" s="34"/>
      <c r="I48" s="34">
        <f t="shared" si="0"/>
        <v>-6663.7575000000015</v>
      </c>
    </row>
    <row r="49" spans="1:9" x14ac:dyDescent="0.2">
      <c r="A49" s="26"/>
      <c r="B49" s="29">
        <v>7133</v>
      </c>
      <c r="C49" s="47">
        <v>42982</v>
      </c>
      <c r="D49" s="30" t="s">
        <v>30</v>
      </c>
      <c r="E49" s="31" t="s">
        <v>255</v>
      </c>
      <c r="F49" s="26"/>
      <c r="G49" s="34">
        <v>44.7</v>
      </c>
      <c r="H49" s="34"/>
      <c r="I49" s="34">
        <f t="shared" si="0"/>
        <v>-6708.4575000000013</v>
      </c>
    </row>
    <row r="50" spans="1:9" x14ac:dyDescent="0.2">
      <c r="A50" s="26"/>
      <c r="B50" s="29">
        <v>7134</v>
      </c>
      <c r="C50" s="47">
        <v>42982</v>
      </c>
      <c r="D50" s="30" t="s">
        <v>67</v>
      </c>
      <c r="E50" s="31" t="s">
        <v>196</v>
      </c>
      <c r="F50" s="26"/>
      <c r="G50" s="34">
        <v>197.57</v>
      </c>
      <c r="H50" s="34"/>
      <c r="I50" s="34">
        <f t="shared" si="0"/>
        <v>-6906.0275000000011</v>
      </c>
    </row>
    <row r="51" spans="1:9" x14ac:dyDescent="0.2">
      <c r="A51" s="26"/>
      <c r="B51" s="29">
        <v>7134</v>
      </c>
      <c r="C51" s="47">
        <v>42982</v>
      </c>
      <c r="D51" s="30" t="s">
        <v>58</v>
      </c>
      <c r="E51" s="31" t="s">
        <v>668</v>
      </c>
      <c r="F51" s="26"/>
      <c r="G51" s="34">
        <v>436.45</v>
      </c>
      <c r="H51" s="34"/>
      <c r="I51" s="34">
        <f t="shared" si="0"/>
        <v>-7342.4775000000009</v>
      </c>
    </row>
    <row r="52" spans="1:9" x14ac:dyDescent="0.2">
      <c r="A52" s="26"/>
      <c r="B52" s="29">
        <v>7135</v>
      </c>
      <c r="C52" s="47">
        <v>42982</v>
      </c>
      <c r="D52" s="30" t="s">
        <v>20</v>
      </c>
      <c r="E52" s="31" t="s">
        <v>643</v>
      </c>
      <c r="F52" s="26"/>
      <c r="G52" s="34">
        <v>319.81</v>
      </c>
      <c r="H52" s="34"/>
      <c r="I52" s="34">
        <f t="shared" si="0"/>
        <v>-7662.2875000000013</v>
      </c>
    </row>
    <row r="53" spans="1:9" x14ac:dyDescent="0.2">
      <c r="A53" s="26"/>
      <c r="B53" s="29">
        <v>7136</v>
      </c>
      <c r="C53" s="47">
        <v>42982</v>
      </c>
      <c r="D53" s="30" t="s">
        <v>27</v>
      </c>
      <c r="E53" s="31" t="s">
        <v>670</v>
      </c>
      <c r="F53" s="26"/>
      <c r="G53" s="34">
        <v>218.18</v>
      </c>
      <c r="H53" s="34"/>
      <c r="I53" s="34">
        <f t="shared" si="0"/>
        <v>-7880.4675000000016</v>
      </c>
    </row>
    <row r="54" spans="1:9" x14ac:dyDescent="0.2">
      <c r="A54" s="26"/>
      <c r="B54" s="29">
        <v>7137</v>
      </c>
      <c r="C54" s="47">
        <v>42982</v>
      </c>
      <c r="D54" s="30" t="s">
        <v>20</v>
      </c>
      <c r="E54" s="31" t="s">
        <v>671</v>
      </c>
      <c r="F54" s="26"/>
      <c r="G54" s="34">
        <v>108.55</v>
      </c>
      <c r="H54" s="34"/>
      <c r="I54" s="34">
        <f t="shared" si="0"/>
        <v>-7989.0175000000017</v>
      </c>
    </row>
    <row r="55" spans="1:9" x14ac:dyDescent="0.2">
      <c r="A55" s="26"/>
      <c r="B55" s="29">
        <v>7138</v>
      </c>
      <c r="C55" s="47">
        <v>42982</v>
      </c>
      <c r="D55" s="30" t="s">
        <v>27</v>
      </c>
      <c r="E55" s="31" t="s">
        <v>672</v>
      </c>
      <c r="F55" s="26"/>
      <c r="G55" s="34">
        <v>7500</v>
      </c>
      <c r="H55" s="34"/>
      <c r="I55" s="34">
        <f t="shared" si="0"/>
        <v>-15489.017500000002</v>
      </c>
    </row>
    <row r="56" spans="1:9" x14ac:dyDescent="0.2">
      <c r="A56" s="26"/>
      <c r="B56" s="29">
        <v>7139</v>
      </c>
      <c r="C56" s="47">
        <v>42982</v>
      </c>
      <c r="D56" s="30" t="s">
        <v>55</v>
      </c>
      <c r="E56" s="31" t="s">
        <v>673</v>
      </c>
      <c r="F56" s="26"/>
      <c r="G56" s="34">
        <v>500</v>
      </c>
      <c r="H56" s="34"/>
      <c r="I56" s="34">
        <f t="shared" si="0"/>
        <v>-15989.017500000002</v>
      </c>
    </row>
    <row r="57" spans="1:9" x14ac:dyDescent="0.2">
      <c r="A57" s="26"/>
      <c r="B57" s="29">
        <v>7140</v>
      </c>
      <c r="C57" s="47">
        <v>42982</v>
      </c>
      <c r="D57" s="30" t="s">
        <v>50</v>
      </c>
      <c r="E57" s="31" t="s">
        <v>163</v>
      </c>
      <c r="F57" s="26"/>
      <c r="G57" s="34">
        <v>12000</v>
      </c>
      <c r="H57" s="34"/>
      <c r="I57" s="34">
        <f t="shared" si="0"/>
        <v>-27989.017500000002</v>
      </c>
    </row>
    <row r="58" spans="1:9" x14ac:dyDescent="0.2">
      <c r="A58" s="26"/>
      <c r="B58" s="29">
        <v>7141</v>
      </c>
      <c r="C58" s="47">
        <v>42982</v>
      </c>
      <c r="D58" s="30" t="s">
        <v>20</v>
      </c>
      <c r="E58" s="31" t="s">
        <v>190</v>
      </c>
      <c r="F58" s="26"/>
      <c r="G58" s="34">
        <v>33.79</v>
      </c>
      <c r="H58" s="34"/>
      <c r="I58" s="34">
        <f t="shared" si="0"/>
        <v>-28022.807500000003</v>
      </c>
    </row>
    <row r="59" spans="1:9" x14ac:dyDescent="0.2">
      <c r="A59" s="26"/>
      <c r="B59" s="29">
        <v>7142</v>
      </c>
      <c r="C59" s="47">
        <v>42982</v>
      </c>
      <c r="D59" s="30" t="s">
        <v>186</v>
      </c>
      <c r="E59" s="31" t="s">
        <v>674</v>
      </c>
      <c r="F59" s="26"/>
      <c r="G59" s="34">
        <v>500</v>
      </c>
      <c r="H59" s="34"/>
      <c r="I59" s="34">
        <f t="shared" si="0"/>
        <v>-28522.807500000003</v>
      </c>
    </row>
    <row r="60" spans="1:9" x14ac:dyDescent="0.2">
      <c r="A60" s="26"/>
      <c r="B60" s="29">
        <v>7143</v>
      </c>
      <c r="C60" s="47">
        <v>42982</v>
      </c>
      <c r="D60" s="30" t="s">
        <v>82</v>
      </c>
      <c r="E60" s="31" t="s">
        <v>675</v>
      </c>
      <c r="F60" s="26"/>
      <c r="G60" s="34">
        <v>120.15</v>
      </c>
      <c r="H60" s="34"/>
      <c r="I60" s="34">
        <f t="shared" si="0"/>
        <v>-28642.957500000004</v>
      </c>
    </row>
    <row r="61" spans="1:9" x14ac:dyDescent="0.2">
      <c r="A61" s="26"/>
      <c r="B61" s="29">
        <v>7144</v>
      </c>
      <c r="C61" s="47">
        <v>42982</v>
      </c>
      <c r="D61" s="30" t="s">
        <v>82</v>
      </c>
      <c r="E61" s="31" t="s">
        <v>666</v>
      </c>
      <c r="F61" s="26"/>
      <c r="G61" s="34">
        <v>298.77</v>
      </c>
      <c r="H61" s="34"/>
      <c r="I61" s="34">
        <f t="shared" si="0"/>
        <v>-28941.727500000005</v>
      </c>
    </row>
    <row r="62" spans="1:9" x14ac:dyDescent="0.2">
      <c r="A62" s="26"/>
      <c r="B62" s="29" t="s">
        <v>364</v>
      </c>
      <c r="C62" s="47">
        <v>42997</v>
      </c>
      <c r="D62" s="30" t="s">
        <v>103</v>
      </c>
      <c r="E62" s="31" t="s">
        <v>329</v>
      </c>
      <c r="F62" s="26"/>
      <c r="G62" s="34">
        <v>0</v>
      </c>
      <c r="H62" s="34">
        <v>33</v>
      </c>
      <c r="I62" s="34">
        <f t="shared" si="0"/>
        <v>-28908.727500000005</v>
      </c>
    </row>
    <row r="63" spans="1:9" x14ac:dyDescent="0.2">
      <c r="A63" s="26"/>
      <c r="B63" s="29" t="s">
        <v>364</v>
      </c>
      <c r="C63" s="47">
        <v>42997</v>
      </c>
      <c r="D63" s="30" t="s">
        <v>102</v>
      </c>
      <c r="E63" s="31" t="s">
        <v>330</v>
      </c>
      <c r="F63" s="26"/>
      <c r="G63" s="34">
        <v>0</v>
      </c>
      <c r="H63" s="34">
        <v>59</v>
      </c>
      <c r="I63" s="34">
        <f t="shared" si="0"/>
        <v>-28849.727500000005</v>
      </c>
    </row>
    <row r="64" spans="1:9" x14ac:dyDescent="0.2">
      <c r="A64" s="26"/>
      <c r="B64" s="29" t="s">
        <v>364</v>
      </c>
      <c r="C64" s="47">
        <v>42997</v>
      </c>
      <c r="D64" s="30" t="s">
        <v>90</v>
      </c>
      <c r="E64" s="31" t="s">
        <v>331</v>
      </c>
      <c r="F64" s="26"/>
      <c r="G64" s="34">
        <v>0</v>
      </c>
      <c r="H64" s="34">
        <v>65</v>
      </c>
      <c r="I64" s="34">
        <f t="shared" si="0"/>
        <v>-28784.727500000005</v>
      </c>
    </row>
    <row r="65" spans="1:9" x14ac:dyDescent="0.2">
      <c r="A65" s="26"/>
      <c r="B65" s="29" t="s">
        <v>364</v>
      </c>
      <c r="C65" s="47">
        <v>42997</v>
      </c>
      <c r="D65" s="30" t="s">
        <v>94</v>
      </c>
      <c r="E65" s="31" t="s">
        <v>232</v>
      </c>
      <c r="F65" s="26"/>
      <c r="G65" s="34">
        <v>0</v>
      </c>
      <c r="H65" s="34">
        <v>758.4</v>
      </c>
      <c r="I65" s="34">
        <f t="shared" si="0"/>
        <v>-28026.327500000003</v>
      </c>
    </row>
    <row r="66" spans="1:9" x14ac:dyDescent="0.2">
      <c r="A66" s="26"/>
      <c r="B66" s="29" t="s">
        <v>364</v>
      </c>
      <c r="C66" s="47">
        <v>42997</v>
      </c>
      <c r="D66" s="30" t="s">
        <v>93</v>
      </c>
      <c r="E66" s="31" t="s">
        <v>128</v>
      </c>
      <c r="F66" s="26"/>
      <c r="G66" s="34">
        <v>0</v>
      </c>
      <c r="H66" s="34">
        <v>887.08</v>
      </c>
      <c r="I66" s="34">
        <f t="shared" si="0"/>
        <v>-27139.247500000001</v>
      </c>
    </row>
    <row r="67" spans="1:9" x14ac:dyDescent="0.2">
      <c r="A67" s="26"/>
      <c r="B67" s="29" t="s">
        <v>364</v>
      </c>
      <c r="C67" s="47">
        <v>42997</v>
      </c>
      <c r="D67" s="30" t="s">
        <v>106</v>
      </c>
      <c r="E67" s="31" t="s">
        <v>676</v>
      </c>
      <c r="F67" s="26"/>
      <c r="G67" s="34">
        <v>0</v>
      </c>
      <c r="H67" s="34">
        <v>84</v>
      </c>
      <c r="I67" s="34">
        <f t="shared" si="0"/>
        <v>-27055.247500000001</v>
      </c>
    </row>
    <row r="68" spans="1:9" x14ac:dyDescent="0.2">
      <c r="A68" s="26"/>
      <c r="B68" s="29">
        <v>7145</v>
      </c>
      <c r="C68" s="5">
        <v>42982</v>
      </c>
      <c r="D68" s="30" t="s">
        <v>79</v>
      </c>
      <c r="E68" s="31" t="s">
        <v>666</v>
      </c>
      <c r="F68" s="26"/>
      <c r="G68" s="34">
        <v>1500</v>
      </c>
      <c r="H68" s="34"/>
      <c r="I68" s="34">
        <f t="shared" si="0"/>
        <v>-28555.247500000001</v>
      </c>
    </row>
    <row r="69" spans="1:9" x14ac:dyDescent="0.2">
      <c r="A69" s="26"/>
      <c r="B69" s="29">
        <v>7146</v>
      </c>
      <c r="C69" s="5">
        <v>42997</v>
      </c>
      <c r="D69" s="30" t="s">
        <v>24</v>
      </c>
      <c r="E69" s="31" t="s">
        <v>270</v>
      </c>
      <c r="F69" s="26"/>
      <c r="G69" s="34">
        <v>46.26</v>
      </c>
      <c r="H69" s="34"/>
      <c r="I69" s="34">
        <f t="shared" ref="I69:I134" si="1">I68+H69-G69</f>
        <v>-28601.5075</v>
      </c>
    </row>
    <row r="70" spans="1:9" x14ac:dyDescent="0.2">
      <c r="A70" s="26"/>
      <c r="B70" s="29">
        <v>7147</v>
      </c>
      <c r="C70" s="5">
        <v>42997</v>
      </c>
      <c r="D70" s="30" t="s">
        <v>31</v>
      </c>
      <c r="E70" s="31" t="s">
        <v>286</v>
      </c>
      <c r="F70" s="26"/>
      <c r="G70" s="34">
        <v>548.21</v>
      </c>
      <c r="H70" s="34"/>
      <c r="I70" s="34">
        <f t="shared" si="1"/>
        <v>-29149.717499999999</v>
      </c>
    </row>
    <row r="71" spans="1:9" x14ac:dyDescent="0.2">
      <c r="A71" s="26"/>
      <c r="B71" s="29">
        <v>7147</v>
      </c>
      <c r="C71" s="5">
        <v>42997</v>
      </c>
      <c r="D71" s="30" t="s">
        <v>707</v>
      </c>
      <c r="E71" s="31" t="s">
        <v>677</v>
      </c>
      <c r="F71" s="26"/>
      <c r="G71" s="34">
        <v>87.63</v>
      </c>
      <c r="H71" s="34"/>
      <c r="I71" s="34">
        <f t="shared" si="1"/>
        <v>-29237.3475</v>
      </c>
    </row>
    <row r="72" spans="1:9" x14ac:dyDescent="0.2">
      <c r="A72" s="26"/>
      <c r="B72" s="29">
        <v>7148</v>
      </c>
      <c r="C72" s="5">
        <v>42997</v>
      </c>
      <c r="D72" s="30" t="s">
        <v>30</v>
      </c>
      <c r="E72" s="31" t="s">
        <v>255</v>
      </c>
      <c r="F72" s="26"/>
      <c r="G72" s="34">
        <v>384.47</v>
      </c>
      <c r="H72" s="34"/>
      <c r="I72" s="34">
        <f t="shared" si="1"/>
        <v>-29621.817500000001</v>
      </c>
    </row>
    <row r="73" spans="1:9" x14ac:dyDescent="0.2">
      <c r="A73" s="26"/>
      <c r="B73" s="29">
        <v>7149</v>
      </c>
      <c r="C73" s="5">
        <v>42997</v>
      </c>
      <c r="D73" s="30" t="s">
        <v>69</v>
      </c>
      <c r="E73" s="31" t="s">
        <v>678</v>
      </c>
      <c r="F73" s="26"/>
      <c r="G73" s="34">
        <v>5800</v>
      </c>
      <c r="H73" s="34"/>
      <c r="I73" s="34">
        <f t="shared" si="1"/>
        <v>-35421.817500000005</v>
      </c>
    </row>
    <row r="74" spans="1:9" x14ac:dyDescent="0.2">
      <c r="A74" s="26"/>
      <c r="B74" s="29">
        <v>7150</v>
      </c>
      <c r="C74" s="5">
        <v>42997</v>
      </c>
      <c r="D74" s="30" t="s">
        <v>73</v>
      </c>
      <c r="E74" s="31" t="s">
        <v>679</v>
      </c>
      <c r="F74" s="26"/>
      <c r="G74" s="34">
        <v>1280</v>
      </c>
      <c r="H74" s="34"/>
      <c r="I74" s="34">
        <f t="shared" si="1"/>
        <v>-36701.817500000005</v>
      </c>
    </row>
    <row r="75" spans="1:9" x14ac:dyDescent="0.2">
      <c r="A75" s="26"/>
      <c r="B75" s="14">
        <v>7151</v>
      </c>
      <c r="C75" s="5">
        <v>43011</v>
      </c>
      <c r="D75" s="30" t="s">
        <v>20</v>
      </c>
      <c r="E75" s="31" t="s">
        <v>643</v>
      </c>
      <c r="F75" s="26"/>
      <c r="G75" s="34">
        <v>938.15</v>
      </c>
      <c r="H75" s="34"/>
      <c r="I75" s="34">
        <f t="shared" si="1"/>
        <v>-37639.967500000006</v>
      </c>
    </row>
    <row r="76" spans="1:9" x14ac:dyDescent="0.2">
      <c r="A76" s="26"/>
      <c r="B76" s="14">
        <v>7152</v>
      </c>
      <c r="C76" s="5">
        <v>43011</v>
      </c>
      <c r="D76" s="30" t="s">
        <v>67</v>
      </c>
      <c r="E76" s="31" t="s">
        <v>196</v>
      </c>
      <c r="F76" s="26"/>
      <c r="G76" s="34">
        <v>172.88</v>
      </c>
      <c r="H76" s="34"/>
      <c r="I76" s="34">
        <f t="shared" si="1"/>
        <v>-37812.847500000003</v>
      </c>
    </row>
    <row r="77" spans="1:9" x14ac:dyDescent="0.2">
      <c r="A77" s="26"/>
      <c r="B77" s="14">
        <v>7153</v>
      </c>
      <c r="C77" s="5">
        <v>43011</v>
      </c>
      <c r="D77" s="30" t="s">
        <v>74</v>
      </c>
      <c r="E77" s="31" t="s">
        <v>680</v>
      </c>
      <c r="F77" s="26"/>
      <c r="G77" s="34">
        <v>440.14</v>
      </c>
      <c r="H77" s="34"/>
      <c r="I77" s="34">
        <f t="shared" si="1"/>
        <v>-38252.987500000003</v>
      </c>
    </row>
    <row r="78" spans="1:9" x14ac:dyDescent="0.2">
      <c r="A78" s="26"/>
      <c r="B78" s="14">
        <v>7154</v>
      </c>
      <c r="C78" s="5">
        <v>43011</v>
      </c>
      <c r="D78" s="30" t="s">
        <v>25</v>
      </c>
      <c r="E78" s="31" t="s">
        <v>681</v>
      </c>
      <c r="F78" s="26"/>
      <c r="G78" s="34">
        <v>180</v>
      </c>
      <c r="H78" s="34"/>
      <c r="I78" s="34">
        <f t="shared" si="1"/>
        <v>-38432.987500000003</v>
      </c>
    </row>
    <row r="79" spans="1:9" x14ac:dyDescent="0.2">
      <c r="A79" s="26"/>
      <c r="B79" s="14">
        <v>7155</v>
      </c>
      <c r="C79" s="5">
        <v>43011</v>
      </c>
      <c r="D79" s="30" t="s">
        <v>55</v>
      </c>
      <c r="E79" s="31" t="s">
        <v>676</v>
      </c>
      <c r="F79" s="26"/>
      <c r="G79" s="34">
        <v>250</v>
      </c>
      <c r="H79" s="7"/>
      <c r="I79" s="34">
        <f t="shared" si="1"/>
        <v>-38682.987500000003</v>
      </c>
    </row>
    <row r="80" spans="1:9" x14ac:dyDescent="0.2">
      <c r="A80" s="26"/>
      <c r="B80" s="14">
        <v>7156</v>
      </c>
      <c r="C80" s="5">
        <v>43025</v>
      </c>
      <c r="D80" s="30" t="s">
        <v>21</v>
      </c>
      <c r="E80" s="31" t="s">
        <v>682</v>
      </c>
      <c r="F80" s="26"/>
      <c r="G80" s="34">
        <v>377</v>
      </c>
      <c r="H80" s="7"/>
      <c r="I80" s="34">
        <f t="shared" si="1"/>
        <v>-39059.987500000003</v>
      </c>
    </row>
    <row r="81" spans="1:9" x14ac:dyDescent="0.2">
      <c r="A81" s="26"/>
      <c r="B81" s="14">
        <v>7157</v>
      </c>
      <c r="C81" s="5">
        <v>43025</v>
      </c>
      <c r="D81" s="30" t="s">
        <v>20</v>
      </c>
      <c r="E81" s="31" t="s">
        <v>663</v>
      </c>
      <c r="F81" s="26"/>
      <c r="G81" s="34">
        <v>119.15</v>
      </c>
      <c r="H81" s="7"/>
      <c r="I81" s="34">
        <f t="shared" si="1"/>
        <v>-39179.137500000004</v>
      </c>
    </row>
    <row r="82" spans="1:9" x14ac:dyDescent="0.2">
      <c r="A82" s="26"/>
      <c r="B82" s="14">
        <v>7158</v>
      </c>
      <c r="C82" s="5">
        <v>43025</v>
      </c>
      <c r="D82" s="30" t="s">
        <v>30</v>
      </c>
      <c r="E82" s="31" t="s">
        <v>255</v>
      </c>
      <c r="F82" s="26"/>
      <c r="G82" s="34">
        <v>370.57</v>
      </c>
      <c r="H82" s="34"/>
      <c r="I82" s="34">
        <f t="shared" si="1"/>
        <v>-39549.707500000004</v>
      </c>
    </row>
    <row r="83" spans="1:9" x14ac:dyDescent="0.2">
      <c r="A83" s="26"/>
      <c r="B83" s="14">
        <v>7159</v>
      </c>
      <c r="C83" s="5">
        <v>43025</v>
      </c>
      <c r="D83" s="30" t="s">
        <v>707</v>
      </c>
      <c r="E83" s="31" t="s">
        <v>708</v>
      </c>
      <c r="F83" s="26"/>
      <c r="G83" s="34">
        <v>76</v>
      </c>
      <c r="H83" s="34"/>
      <c r="I83" s="34">
        <f t="shared" si="1"/>
        <v>-39625.707500000004</v>
      </c>
    </row>
    <row r="84" spans="1:9" x14ac:dyDescent="0.2">
      <c r="A84" s="26"/>
      <c r="B84" s="14">
        <v>7159</v>
      </c>
      <c r="C84" s="5">
        <v>43025</v>
      </c>
      <c r="D84" s="30" t="s">
        <v>31</v>
      </c>
      <c r="E84" s="31" t="s">
        <v>286</v>
      </c>
      <c r="F84" s="26"/>
      <c r="G84" s="34">
        <v>505.18</v>
      </c>
      <c r="H84" s="34"/>
      <c r="I84" s="34">
        <f>I82+H84-G84</f>
        <v>-40054.887500000004</v>
      </c>
    </row>
    <row r="85" spans="1:9" x14ac:dyDescent="0.2">
      <c r="A85" s="26"/>
      <c r="B85" s="14">
        <v>7160</v>
      </c>
      <c r="C85" s="5">
        <v>43025</v>
      </c>
      <c r="D85" s="30" t="s">
        <v>67</v>
      </c>
      <c r="E85" s="31" t="s">
        <v>196</v>
      </c>
      <c r="F85" s="26"/>
      <c r="G85" s="34">
        <v>139.75</v>
      </c>
      <c r="H85" s="34"/>
      <c r="I85" s="34">
        <f t="shared" si="1"/>
        <v>-40194.637500000004</v>
      </c>
    </row>
    <row r="86" spans="1:9" x14ac:dyDescent="0.2">
      <c r="A86" s="26"/>
      <c r="B86" s="29" t="s">
        <v>364</v>
      </c>
      <c r="C86" s="5">
        <v>43025</v>
      </c>
      <c r="D86" s="30" t="s">
        <v>103</v>
      </c>
      <c r="E86" s="31" t="s">
        <v>329</v>
      </c>
      <c r="F86" s="26"/>
      <c r="G86" s="34">
        <v>0</v>
      </c>
      <c r="H86" s="34">
        <v>44</v>
      </c>
      <c r="I86" s="34">
        <f t="shared" si="1"/>
        <v>-40150.637500000004</v>
      </c>
    </row>
    <row r="87" spans="1:9" x14ac:dyDescent="0.2">
      <c r="A87" s="26"/>
      <c r="B87" s="29" t="s">
        <v>364</v>
      </c>
      <c r="C87" s="5">
        <v>43025</v>
      </c>
      <c r="D87" s="30" t="s">
        <v>102</v>
      </c>
      <c r="E87" s="31" t="s">
        <v>330</v>
      </c>
      <c r="F87" s="26"/>
      <c r="G87" s="34">
        <v>0</v>
      </c>
      <c r="H87" s="34">
        <v>54</v>
      </c>
      <c r="I87" s="34">
        <f t="shared" si="1"/>
        <v>-40096.637500000004</v>
      </c>
    </row>
    <row r="88" spans="1:9" x14ac:dyDescent="0.2">
      <c r="A88" s="26"/>
      <c r="B88" s="29" t="s">
        <v>364</v>
      </c>
      <c r="C88" s="5">
        <v>43025</v>
      </c>
      <c r="D88" s="30" t="s">
        <v>90</v>
      </c>
      <c r="E88" s="31" t="s">
        <v>331</v>
      </c>
      <c r="F88" s="26"/>
      <c r="G88" s="34">
        <v>0</v>
      </c>
      <c r="H88" s="34">
        <v>101</v>
      </c>
      <c r="I88" s="34">
        <f t="shared" si="1"/>
        <v>-39995.637500000004</v>
      </c>
    </row>
    <row r="89" spans="1:9" x14ac:dyDescent="0.2">
      <c r="A89" s="26"/>
      <c r="B89" s="29" t="s">
        <v>364</v>
      </c>
      <c r="C89" s="5">
        <v>43025</v>
      </c>
      <c r="D89" s="30" t="s">
        <v>94</v>
      </c>
      <c r="E89" s="31" t="s">
        <v>232</v>
      </c>
      <c r="F89" s="26"/>
      <c r="G89" s="34">
        <v>0</v>
      </c>
      <c r="H89" s="34">
        <v>856</v>
      </c>
      <c r="I89" s="34">
        <f t="shared" si="1"/>
        <v>-39139.637500000004</v>
      </c>
    </row>
    <row r="90" spans="1:9" x14ac:dyDescent="0.2">
      <c r="A90" s="26"/>
      <c r="B90" s="29" t="s">
        <v>364</v>
      </c>
      <c r="C90" s="5">
        <v>43025</v>
      </c>
      <c r="D90" s="30" t="s">
        <v>93</v>
      </c>
      <c r="E90" s="31" t="s">
        <v>683</v>
      </c>
      <c r="F90" s="26"/>
      <c r="G90" s="34">
        <v>0</v>
      </c>
      <c r="H90" s="34">
        <v>899.19</v>
      </c>
      <c r="I90" s="34">
        <f t="shared" si="1"/>
        <v>-38240.447500000002</v>
      </c>
    </row>
    <row r="91" spans="1:9" x14ac:dyDescent="0.2">
      <c r="A91" s="26"/>
      <c r="B91" s="29" t="s">
        <v>364</v>
      </c>
      <c r="C91" s="5">
        <v>43025</v>
      </c>
      <c r="D91" s="30" t="s">
        <v>93</v>
      </c>
      <c r="E91" s="31" t="s">
        <v>684</v>
      </c>
      <c r="F91" s="10"/>
      <c r="G91" s="6">
        <v>0</v>
      </c>
      <c r="H91" s="34">
        <v>8.99</v>
      </c>
      <c r="I91" s="34">
        <f t="shared" si="1"/>
        <v>-38231.457500000004</v>
      </c>
    </row>
    <row r="92" spans="1:9" x14ac:dyDescent="0.2">
      <c r="A92" s="26"/>
      <c r="B92" s="29" t="s">
        <v>364</v>
      </c>
      <c r="C92" s="81">
        <v>43025</v>
      </c>
      <c r="D92" s="30" t="s">
        <v>84</v>
      </c>
      <c r="E92" s="11" t="s">
        <v>200</v>
      </c>
      <c r="F92" s="26"/>
      <c r="G92" s="80">
        <v>0</v>
      </c>
      <c r="H92" s="34">
        <v>36</v>
      </c>
      <c r="I92" s="34">
        <f t="shared" si="1"/>
        <v>-38195.457500000004</v>
      </c>
    </row>
    <row r="93" spans="1:9" x14ac:dyDescent="0.2">
      <c r="A93" s="26"/>
      <c r="B93" s="29" t="s">
        <v>364</v>
      </c>
      <c r="C93" s="81">
        <v>43025</v>
      </c>
      <c r="D93" s="28" t="s">
        <v>85</v>
      </c>
      <c r="E93" s="8" t="s">
        <v>119</v>
      </c>
      <c r="F93" s="8"/>
      <c r="G93" s="80">
        <v>0</v>
      </c>
      <c r="H93" s="34">
        <v>3.65</v>
      </c>
      <c r="I93" s="34">
        <f t="shared" si="1"/>
        <v>-38191.807500000003</v>
      </c>
    </row>
    <row r="94" spans="1:9" x14ac:dyDescent="0.2">
      <c r="A94" s="26"/>
      <c r="B94" s="29" t="s">
        <v>364</v>
      </c>
      <c r="C94" s="47">
        <v>43046</v>
      </c>
      <c r="D94" s="30" t="s">
        <v>103</v>
      </c>
      <c r="E94" s="8" t="s">
        <v>273</v>
      </c>
      <c r="F94" s="26"/>
      <c r="G94" s="80">
        <v>0</v>
      </c>
      <c r="H94" s="34">
        <v>65</v>
      </c>
      <c r="I94" s="34">
        <f t="shared" si="1"/>
        <v>-38126.807500000003</v>
      </c>
    </row>
    <row r="95" spans="1:9" x14ac:dyDescent="0.2">
      <c r="A95" s="26"/>
      <c r="B95" s="29" t="s">
        <v>364</v>
      </c>
      <c r="C95" s="47">
        <v>43046</v>
      </c>
      <c r="D95" s="28" t="s">
        <v>28</v>
      </c>
      <c r="E95" s="8" t="s">
        <v>133</v>
      </c>
      <c r="F95" s="8"/>
      <c r="G95" s="34">
        <v>1297.8899999999999</v>
      </c>
      <c r="H95" s="83">
        <v>0</v>
      </c>
      <c r="I95" s="34">
        <f t="shared" si="1"/>
        <v>-39424.697500000002</v>
      </c>
    </row>
    <row r="96" spans="1:9" x14ac:dyDescent="0.2">
      <c r="A96" s="26"/>
      <c r="B96" s="29" t="s">
        <v>364</v>
      </c>
      <c r="C96" s="47">
        <v>43046</v>
      </c>
      <c r="D96" s="30" t="s">
        <v>705</v>
      </c>
      <c r="E96" s="8" t="s">
        <v>706</v>
      </c>
      <c r="F96" s="26"/>
      <c r="G96" s="80">
        <v>0</v>
      </c>
      <c r="H96" s="34">
        <v>237</v>
      </c>
      <c r="I96" s="34">
        <f t="shared" si="1"/>
        <v>-39187.697500000002</v>
      </c>
    </row>
    <row r="97" spans="1:9" x14ac:dyDescent="0.2">
      <c r="A97" s="26"/>
      <c r="B97" s="29" t="s">
        <v>364</v>
      </c>
      <c r="C97" s="47">
        <v>43046</v>
      </c>
      <c r="D97" s="28" t="s">
        <v>84</v>
      </c>
      <c r="E97" s="8" t="s">
        <v>200</v>
      </c>
      <c r="F97" s="8"/>
      <c r="G97" s="80">
        <v>0</v>
      </c>
      <c r="H97" s="34">
        <v>75</v>
      </c>
      <c r="I97" s="34">
        <f t="shared" si="1"/>
        <v>-39112.697500000002</v>
      </c>
    </row>
    <row r="98" spans="1:9" x14ac:dyDescent="0.2">
      <c r="A98" s="26"/>
      <c r="B98" s="29" t="s">
        <v>364</v>
      </c>
      <c r="C98" s="47">
        <v>43046</v>
      </c>
      <c r="D98" s="30" t="s">
        <v>105</v>
      </c>
      <c r="E98" s="8" t="s">
        <v>238</v>
      </c>
      <c r="F98" s="26"/>
      <c r="G98" s="80">
        <v>0</v>
      </c>
      <c r="H98" s="34">
        <v>60</v>
      </c>
      <c r="I98" s="34">
        <f t="shared" si="1"/>
        <v>-39052.697500000002</v>
      </c>
    </row>
    <row r="99" spans="1:9" x14ac:dyDescent="0.2">
      <c r="A99" s="26"/>
      <c r="B99" s="29" t="s">
        <v>364</v>
      </c>
      <c r="C99" s="47">
        <v>43046</v>
      </c>
      <c r="D99" s="28" t="s">
        <v>84</v>
      </c>
      <c r="E99" s="8" t="s">
        <v>200</v>
      </c>
      <c r="F99" s="8"/>
      <c r="G99" s="80">
        <v>0</v>
      </c>
      <c r="H99" s="34">
        <v>10.84</v>
      </c>
      <c r="I99" s="34">
        <f t="shared" si="1"/>
        <v>-39041.857500000006</v>
      </c>
    </row>
    <row r="100" spans="1:9" x14ac:dyDescent="0.2">
      <c r="A100" s="26"/>
      <c r="B100" s="29" t="s">
        <v>364</v>
      </c>
      <c r="C100" s="47">
        <v>43046</v>
      </c>
      <c r="D100" s="30" t="s">
        <v>105</v>
      </c>
      <c r="E100" s="8" t="s">
        <v>238</v>
      </c>
      <c r="F100" s="26"/>
      <c r="G100" s="80">
        <v>0</v>
      </c>
      <c r="H100" s="34">
        <v>30</v>
      </c>
      <c r="I100" s="34">
        <f t="shared" si="1"/>
        <v>-39011.857500000006</v>
      </c>
    </row>
    <row r="101" spans="1:9" x14ac:dyDescent="0.2">
      <c r="A101" s="26"/>
      <c r="B101" s="29">
        <v>7161</v>
      </c>
      <c r="C101" s="47">
        <v>43046</v>
      </c>
      <c r="D101" s="28" t="s">
        <v>24</v>
      </c>
      <c r="E101" s="8" t="s">
        <v>270</v>
      </c>
      <c r="F101" s="8"/>
      <c r="G101" s="34">
        <v>41.4</v>
      </c>
      <c r="H101" s="34">
        <v>0</v>
      </c>
      <c r="I101" s="34">
        <f t="shared" si="1"/>
        <v>-39053.257500000007</v>
      </c>
    </row>
    <row r="102" spans="1:9" x14ac:dyDescent="0.2">
      <c r="A102" s="26"/>
      <c r="B102" s="29">
        <v>7162</v>
      </c>
      <c r="C102" s="47">
        <v>43046</v>
      </c>
      <c r="D102" s="30" t="s">
        <v>20</v>
      </c>
      <c r="E102" s="8" t="s">
        <v>685</v>
      </c>
      <c r="F102" s="26"/>
      <c r="G102" s="34">
        <v>21.2</v>
      </c>
      <c r="H102" s="34">
        <v>0</v>
      </c>
      <c r="I102" s="34">
        <f t="shared" si="1"/>
        <v>-39074.457500000004</v>
      </c>
    </row>
    <row r="103" spans="1:9" x14ac:dyDescent="0.2">
      <c r="A103" s="26"/>
      <c r="B103" s="29">
        <v>7162</v>
      </c>
      <c r="C103" s="47">
        <v>43046</v>
      </c>
      <c r="D103" s="28" t="s">
        <v>28</v>
      </c>
      <c r="E103" s="8" t="s">
        <v>133</v>
      </c>
      <c r="F103" s="8"/>
      <c r="G103" s="34">
        <v>42.86</v>
      </c>
      <c r="H103" s="34">
        <v>0</v>
      </c>
      <c r="I103" s="34">
        <f>I102+H103-G102</f>
        <v>-39095.657500000001</v>
      </c>
    </row>
    <row r="104" spans="1:9" x14ac:dyDescent="0.2">
      <c r="A104" s="26"/>
      <c r="B104" s="29">
        <v>7163</v>
      </c>
      <c r="C104" s="47">
        <v>43046</v>
      </c>
      <c r="D104" s="28" t="s">
        <v>28</v>
      </c>
      <c r="E104" s="8" t="s">
        <v>133</v>
      </c>
      <c r="F104" s="8"/>
      <c r="G104" s="34">
        <v>217.51</v>
      </c>
      <c r="H104" s="34">
        <v>0</v>
      </c>
      <c r="I104" s="34">
        <f t="shared" si="1"/>
        <v>-39313.167500000003</v>
      </c>
    </row>
    <row r="105" spans="1:9" x14ac:dyDescent="0.2">
      <c r="A105" s="26"/>
      <c r="B105" s="29">
        <v>7164</v>
      </c>
      <c r="C105" s="47">
        <v>43046</v>
      </c>
      <c r="D105" s="28" t="s">
        <v>28</v>
      </c>
      <c r="E105" s="8" t="s">
        <v>133</v>
      </c>
      <c r="F105" s="8"/>
      <c r="G105" s="34">
        <v>388.28</v>
      </c>
      <c r="H105" s="34">
        <v>0</v>
      </c>
      <c r="I105" s="34">
        <f t="shared" si="1"/>
        <v>-39701.447500000002</v>
      </c>
    </row>
    <row r="106" spans="1:9" x14ac:dyDescent="0.2">
      <c r="A106" s="26"/>
      <c r="B106" s="29">
        <v>7165</v>
      </c>
      <c r="C106" s="47">
        <v>43046</v>
      </c>
      <c r="D106" s="30" t="s">
        <v>20</v>
      </c>
      <c r="E106" s="8" t="s">
        <v>203</v>
      </c>
      <c r="F106" s="26"/>
      <c r="G106" s="34">
        <v>835.98</v>
      </c>
      <c r="H106" s="34">
        <v>0</v>
      </c>
      <c r="I106" s="34">
        <f t="shared" si="1"/>
        <v>-40537.427500000005</v>
      </c>
    </row>
    <row r="107" spans="1:9" x14ac:dyDescent="0.2">
      <c r="A107" s="26"/>
      <c r="B107" s="29">
        <v>7166</v>
      </c>
      <c r="C107" s="47">
        <v>43046</v>
      </c>
      <c r="D107" s="28" t="s">
        <v>22</v>
      </c>
      <c r="E107" s="8" t="s">
        <v>686</v>
      </c>
      <c r="F107" s="8"/>
      <c r="G107" s="34">
        <v>22.5</v>
      </c>
      <c r="H107" s="34">
        <v>0</v>
      </c>
      <c r="I107" s="34">
        <f t="shared" si="1"/>
        <v>-40559.927500000005</v>
      </c>
    </row>
    <row r="108" spans="1:9" x14ac:dyDescent="0.2">
      <c r="A108" s="26"/>
      <c r="B108" s="29">
        <v>7167</v>
      </c>
      <c r="C108" s="47">
        <v>43046</v>
      </c>
      <c r="D108" s="30" t="s">
        <v>20</v>
      </c>
      <c r="E108" s="8" t="s">
        <v>203</v>
      </c>
      <c r="F108" s="26"/>
      <c r="G108" s="34">
        <v>74.19</v>
      </c>
      <c r="H108" s="34">
        <v>0</v>
      </c>
      <c r="I108" s="34">
        <f t="shared" si="1"/>
        <v>-40634.117500000008</v>
      </c>
    </row>
    <row r="109" spans="1:9" x14ac:dyDescent="0.2">
      <c r="A109" s="26"/>
      <c r="B109" s="29">
        <v>7168</v>
      </c>
      <c r="C109" s="47">
        <v>43046</v>
      </c>
      <c r="D109" s="30" t="s">
        <v>67</v>
      </c>
      <c r="E109" s="8" t="s">
        <v>196</v>
      </c>
      <c r="F109" s="8"/>
      <c r="G109" s="34">
        <v>108.31</v>
      </c>
      <c r="H109" s="34">
        <v>0</v>
      </c>
      <c r="I109" s="34">
        <f t="shared" si="1"/>
        <v>-40742.427500000005</v>
      </c>
    </row>
    <row r="110" spans="1:9" x14ac:dyDescent="0.2">
      <c r="A110" s="26"/>
      <c r="B110" s="29">
        <v>7169</v>
      </c>
      <c r="C110" s="47">
        <v>43046</v>
      </c>
      <c r="D110" s="30" t="s">
        <v>10</v>
      </c>
      <c r="E110" s="8" t="s">
        <v>222</v>
      </c>
      <c r="F110" s="26"/>
      <c r="G110" s="34">
        <v>116.4</v>
      </c>
      <c r="H110" s="34">
        <v>0</v>
      </c>
      <c r="I110" s="34">
        <f t="shared" si="1"/>
        <v>-40858.827500000007</v>
      </c>
    </row>
    <row r="111" spans="1:9" x14ac:dyDescent="0.2">
      <c r="A111" s="26"/>
      <c r="B111" s="29">
        <v>7170</v>
      </c>
      <c r="C111" s="47">
        <v>43046</v>
      </c>
      <c r="D111" s="30" t="s">
        <v>33</v>
      </c>
      <c r="E111" s="8" t="s">
        <v>687</v>
      </c>
      <c r="F111" s="26"/>
      <c r="G111" s="34">
        <v>2848.8</v>
      </c>
      <c r="H111" s="34">
        <v>0</v>
      </c>
      <c r="I111" s="34">
        <f t="shared" si="1"/>
        <v>-43707.62750000001</v>
      </c>
    </row>
    <row r="112" spans="1:9" x14ac:dyDescent="0.2">
      <c r="A112" s="26"/>
      <c r="B112" s="29">
        <v>7171</v>
      </c>
      <c r="C112" s="47">
        <v>43046</v>
      </c>
      <c r="D112" s="30" t="s">
        <v>32</v>
      </c>
      <c r="E112" s="8" t="s">
        <v>688</v>
      </c>
      <c r="F112" s="26"/>
      <c r="G112" s="34">
        <v>68</v>
      </c>
      <c r="H112" s="34">
        <v>0</v>
      </c>
      <c r="I112" s="34">
        <f t="shared" si="1"/>
        <v>-43775.62750000001</v>
      </c>
    </row>
    <row r="113" spans="1:9" x14ac:dyDescent="0.2">
      <c r="A113" s="26"/>
      <c r="B113" s="29">
        <v>7172</v>
      </c>
      <c r="C113" s="47">
        <v>43060</v>
      </c>
      <c r="D113" s="30" t="s">
        <v>24</v>
      </c>
      <c r="E113" s="8" t="s">
        <v>270</v>
      </c>
      <c r="F113" s="26"/>
      <c r="G113" s="34">
        <v>50.67</v>
      </c>
      <c r="H113" s="34">
        <v>0</v>
      </c>
      <c r="I113" s="34">
        <f t="shared" si="1"/>
        <v>-43826.297500000008</v>
      </c>
    </row>
    <row r="114" spans="1:9" x14ac:dyDescent="0.2">
      <c r="A114" s="26"/>
      <c r="B114" s="29">
        <v>7173</v>
      </c>
      <c r="C114" s="47">
        <v>43060</v>
      </c>
      <c r="D114" s="30" t="s">
        <v>25</v>
      </c>
      <c r="E114" s="8" t="s">
        <v>689</v>
      </c>
      <c r="F114" s="26"/>
      <c r="G114" s="34">
        <v>277.88</v>
      </c>
      <c r="H114" s="34">
        <v>0</v>
      </c>
      <c r="I114" s="34">
        <f t="shared" si="1"/>
        <v>-44104.177500000005</v>
      </c>
    </row>
    <row r="115" spans="1:9" x14ac:dyDescent="0.2">
      <c r="A115" s="26"/>
      <c r="B115" s="29">
        <v>7174</v>
      </c>
      <c r="C115" s="47">
        <v>43060</v>
      </c>
      <c r="D115" s="30" t="s">
        <v>22</v>
      </c>
      <c r="E115" s="8" t="s">
        <v>686</v>
      </c>
      <c r="F115" s="26"/>
      <c r="G115" s="34">
        <v>15</v>
      </c>
      <c r="H115" s="34">
        <v>0</v>
      </c>
      <c r="I115" s="34">
        <f t="shared" si="1"/>
        <v>-44119.177500000005</v>
      </c>
    </row>
    <row r="116" spans="1:9" x14ac:dyDescent="0.2">
      <c r="A116" s="26"/>
      <c r="B116" s="29">
        <v>7175</v>
      </c>
      <c r="C116" s="47">
        <v>43060</v>
      </c>
      <c r="D116" s="30" t="s">
        <v>30</v>
      </c>
      <c r="E116" s="8" t="s">
        <v>255</v>
      </c>
      <c r="F116" s="26"/>
      <c r="G116" s="34">
        <v>272.92</v>
      </c>
      <c r="H116" s="34">
        <v>0</v>
      </c>
      <c r="I116" s="34">
        <f t="shared" si="1"/>
        <v>-44392.097500000003</v>
      </c>
    </row>
    <row r="117" spans="1:9" x14ac:dyDescent="0.2">
      <c r="A117" s="26"/>
      <c r="B117" s="29">
        <v>7175</v>
      </c>
      <c r="C117" s="47">
        <v>43060</v>
      </c>
      <c r="D117" s="30" t="s">
        <v>707</v>
      </c>
      <c r="E117" s="8" t="s">
        <v>708</v>
      </c>
      <c r="F117" s="26"/>
      <c r="G117" s="34">
        <v>69</v>
      </c>
      <c r="H117" s="34"/>
      <c r="I117" s="34">
        <f t="shared" si="1"/>
        <v>-44461.097500000003</v>
      </c>
    </row>
    <row r="118" spans="1:9" x14ac:dyDescent="0.2">
      <c r="A118" s="26"/>
      <c r="B118" s="29">
        <v>7175</v>
      </c>
      <c r="C118" s="47">
        <v>43060</v>
      </c>
      <c r="D118" s="30" t="s">
        <v>31</v>
      </c>
      <c r="E118" s="8" t="s">
        <v>286</v>
      </c>
      <c r="F118" s="26"/>
      <c r="G118" s="34">
        <v>195.43</v>
      </c>
      <c r="H118" s="34">
        <v>0</v>
      </c>
      <c r="I118" s="34">
        <f>I116+H118-G118</f>
        <v>-44587.527500000004</v>
      </c>
    </row>
    <row r="119" spans="1:9" x14ac:dyDescent="0.2">
      <c r="A119" s="26"/>
      <c r="B119" s="29">
        <v>7175</v>
      </c>
      <c r="C119" s="47">
        <v>43060</v>
      </c>
      <c r="D119" s="30" t="s">
        <v>24</v>
      </c>
      <c r="E119" s="8" t="s">
        <v>690</v>
      </c>
      <c r="F119" s="26"/>
      <c r="G119" s="34">
        <v>108</v>
      </c>
      <c r="H119" s="34">
        <v>0</v>
      </c>
      <c r="I119" s="34">
        <f t="shared" si="1"/>
        <v>-44695.527500000004</v>
      </c>
    </row>
    <row r="120" spans="1:9" x14ac:dyDescent="0.2">
      <c r="A120" s="26"/>
      <c r="B120" s="29">
        <v>7176</v>
      </c>
      <c r="C120" s="47">
        <v>43060</v>
      </c>
      <c r="D120" s="30" t="s">
        <v>31</v>
      </c>
      <c r="E120" s="8" t="s">
        <v>286</v>
      </c>
      <c r="F120" s="26"/>
      <c r="G120" s="34">
        <v>276.87</v>
      </c>
      <c r="H120" s="34">
        <v>0</v>
      </c>
      <c r="I120" s="34">
        <f t="shared" si="1"/>
        <v>-44972.397500000006</v>
      </c>
    </row>
    <row r="121" spans="1:9" x14ac:dyDescent="0.2">
      <c r="A121" s="26"/>
      <c r="B121" s="29">
        <v>7177</v>
      </c>
      <c r="C121" s="47">
        <v>43060</v>
      </c>
      <c r="D121" s="30" t="s">
        <v>69</v>
      </c>
      <c r="E121" s="8" t="s">
        <v>695</v>
      </c>
      <c r="F121" s="26"/>
      <c r="G121" s="34">
        <v>16345</v>
      </c>
      <c r="H121" s="34">
        <v>0</v>
      </c>
      <c r="I121" s="34">
        <f t="shared" si="1"/>
        <v>-61317.397500000006</v>
      </c>
    </row>
    <row r="122" spans="1:9" x14ac:dyDescent="0.2">
      <c r="A122" s="26"/>
      <c r="B122" s="29">
        <v>7178</v>
      </c>
      <c r="C122" s="47">
        <v>43060</v>
      </c>
      <c r="D122" s="30" t="s">
        <v>67</v>
      </c>
      <c r="E122" s="8" t="s">
        <v>691</v>
      </c>
      <c r="F122" s="26"/>
      <c r="G122" s="34">
        <v>98.11</v>
      </c>
      <c r="H122" s="34">
        <v>0</v>
      </c>
      <c r="I122" s="34">
        <f t="shared" si="1"/>
        <v>-61415.507500000007</v>
      </c>
    </row>
    <row r="123" spans="1:9" x14ac:dyDescent="0.2">
      <c r="A123" s="26"/>
      <c r="B123" s="29" t="s">
        <v>364</v>
      </c>
      <c r="C123" s="47">
        <v>43060</v>
      </c>
      <c r="D123" s="30" t="s">
        <v>103</v>
      </c>
      <c r="E123" s="8" t="s">
        <v>329</v>
      </c>
      <c r="F123" s="26"/>
      <c r="G123" s="34">
        <v>0</v>
      </c>
      <c r="H123" s="34">
        <v>29</v>
      </c>
      <c r="I123" s="34">
        <f t="shared" si="1"/>
        <v>-61386.507500000007</v>
      </c>
    </row>
    <row r="124" spans="1:9" x14ac:dyDescent="0.2">
      <c r="A124" s="26"/>
      <c r="B124" s="29" t="s">
        <v>364</v>
      </c>
      <c r="C124" s="47">
        <v>43060</v>
      </c>
      <c r="D124" s="30" t="s">
        <v>102</v>
      </c>
      <c r="E124" s="8" t="s">
        <v>330</v>
      </c>
      <c r="F124" s="26"/>
      <c r="G124" s="34">
        <v>0</v>
      </c>
      <c r="H124" s="34">
        <v>37</v>
      </c>
      <c r="I124" s="34">
        <f t="shared" si="1"/>
        <v>-61349.507500000007</v>
      </c>
    </row>
    <row r="125" spans="1:9" x14ac:dyDescent="0.2">
      <c r="A125" s="26"/>
      <c r="B125" s="29" t="s">
        <v>364</v>
      </c>
      <c r="C125" s="47">
        <v>43060</v>
      </c>
      <c r="D125" s="30" t="s">
        <v>90</v>
      </c>
      <c r="E125" s="8" t="s">
        <v>331</v>
      </c>
      <c r="F125" s="26"/>
      <c r="G125" s="34">
        <v>0</v>
      </c>
      <c r="H125" s="34">
        <v>97</v>
      </c>
      <c r="I125" s="34">
        <f t="shared" si="1"/>
        <v>-61252.507500000007</v>
      </c>
    </row>
    <row r="126" spans="1:9" x14ac:dyDescent="0.2">
      <c r="A126" s="26"/>
      <c r="B126" s="29" t="s">
        <v>364</v>
      </c>
      <c r="C126" s="47">
        <v>43060</v>
      </c>
      <c r="D126" s="30" t="s">
        <v>94</v>
      </c>
      <c r="E126" s="8" t="s">
        <v>232</v>
      </c>
      <c r="F126" s="26"/>
      <c r="G126" s="34">
        <v>0</v>
      </c>
      <c r="H126" s="34">
        <v>890.45</v>
      </c>
      <c r="I126" s="34">
        <f t="shared" si="1"/>
        <v>-60362.05750000001</v>
      </c>
    </row>
    <row r="127" spans="1:9" x14ac:dyDescent="0.2">
      <c r="A127" s="26"/>
      <c r="B127" s="29" t="s">
        <v>364</v>
      </c>
      <c r="C127" s="47">
        <v>43060</v>
      </c>
      <c r="D127" s="30" t="s">
        <v>93</v>
      </c>
      <c r="E127" s="8" t="s">
        <v>128</v>
      </c>
      <c r="F127" s="26"/>
      <c r="G127" s="34">
        <v>0</v>
      </c>
      <c r="H127" s="34">
        <v>916.25</v>
      </c>
      <c r="I127" s="34">
        <f t="shared" si="1"/>
        <v>-59445.80750000001</v>
      </c>
    </row>
    <row r="128" spans="1:9" x14ac:dyDescent="0.2">
      <c r="A128" s="26"/>
      <c r="B128" s="29" t="s">
        <v>364</v>
      </c>
      <c r="C128" s="47">
        <v>43060</v>
      </c>
      <c r="D128" s="30" t="s">
        <v>104</v>
      </c>
      <c r="E128" s="8" t="s">
        <v>667</v>
      </c>
      <c r="F128" s="26"/>
      <c r="G128" s="34">
        <v>0</v>
      </c>
      <c r="H128" s="34">
        <v>378</v>
      </c>
      <c r="I128" s="34">
        <f t="shared" si="1"/>
        <v>-59067.80750000001</v>
      </c>
    </row>
    <row r="129" spans="1:9" x14ac:dyDescent="0.2">
      <c r="A129" s="26"/>
      <c r="B129" s="29" t="s">
        <v>364</v>
      </c>
      <c r="C129" s="47">
        <v>43060</v>
      </c>
      <c r="D129" s="30" t="s">
        <v>100</v>
      </c>
      <c r="E129" s="8" t="s">
        <v>692</v>
      </c>
      <c r="F129" s="26"/>
      <c r="G129" s="34">
        <v>0</v>
      </c>
      <c r="H129" s="34">
        <v>2916.8</v>
      </c>
      <c r="I129" s="34">
        <f t="shared" si="1"/>
        <v>-56151.007500000007</v>
      </c>
    </row>
    <row r="130" spans="1:9" x14ac:dyDescent="0.2">
      <c r="A130" s="26"/>
      <c r="B130" s="29" t="s">
        <v>364</v>
      </c>
      <c r="C130" s="47">
        <v>43060</v>
      </c>
      <c r="D130" s="30" t="s">
        <v>693</v>
      </c>
      <c r="E130" s="8" t="s">
        <v>197</v>
      </c>
      <c r="F130" s="26"/>
      <c r="G130" s="34">
        <v>0</v>
      </c>
      <c r="H130" s="34">
        <v>50</v>
      </c>
      <c r="I130" s="34">
        <f t="shared" si="1"/>
        <v>-56101.007500000007</v>
      </c>
    </row>
    <row r="131" spans="1:9" x14ac:dyDescent="0.2">
      <c r="A131" s="26"/>
      <c r="B131" s="29">
        <v>7179</v>
      </c>
      <c r="C131" s="47">
        <v>43072</v>
      </c>
      <c r="D131" s="30" t="s">
        <v>74</v>
      </c>
      <c r="E131" s="8" t="s">
        <v>694</v>
      </c>
      <c r="F131" s="26"/>
      <c r="G131" s="34">
        <v>295</v>
      </c>
      <c r="H131" s="34">
        <v>0</v>
      </c>
      <c r="I131" s="34">
        <f t="shared" si="1"/>
        <v>-56396.007500000007</v>
      </c>
    </row>
    <row r="132" spans="1:9" x14ac:dyDescent="0.2">
      <c r="A132" s="26"/>
      <c r="B132" s="29">
        <v>7180</v>
      </c>
      <c r="C132" s="47">
        <v>43072</v>
      </c>
      <c r="D132" s="30" t="s">
        <v>69</v>
      </c>
      <c r="E132" s="8" t="s">
        <v>695</v>
      </c>
      <c r="F132" s="26"/>
      <c r="G132" s="34">
        <v>670</v>
      </c>
      <c r="H132" s="34">
        <v>0</v>
      </c>
      <c r="I132" s="34">
        <f t="shared" si="1"/>
        <v>-57066.007500000007</v>
      </c>
    </row>
    <row r="133" spans="1:9" x14ac:dyDescent="0.2">
      <c r="A133" s="26"/>
      <c r="B133" s="29">
        <v>7181</v>
      </c>
      <c r="C133" s="47">
        <v>43072</v>
      </c>
      <c r="D133" s="30" t="s">
        <v>74</v>
      </c>
      <c r="E133" s="8" t="s">
        <v>185</v>
      </c>
      <c r="F133" s="26"/>
      <c r="G133" s="34">
        <v>37.409999999999997</v>
      </c>
      <c r="H133" s="34">
        <v>0</v>
      </c>
      <c r="I133" s="34">
        <f t="shared" si="1"/>
        <v>-57103.41750000001</v>
      </c>
    </row>
    <row r="134" spans="1:9" x14ac:dyDescent="0.2">
      <c r="A134" s="26"/>
      <c r="B134" s="29">
        <v>7182</v>
      </c>
      <c r="C134" s="47">
        <v>43072</v>
      </c>
      <c r="D134" s="30" t="s">
        <v>67</v>
      </c>
      <c r="E134" s="8" t="s">
        <v>196</v>
      </c>
      <c r="F134" s="26"/>
      <c r="G134" s="34">
        <v>70.98</v>
      </c>
      <c r="H134" s="34">
        <v>0</v>
      </c>
      <c r="I134" s="34">
        <f t="shared" si="1"/>
        <v>-57174.397500000014</v>
      </c>
    </row>
    <row r="135" spans="1:9" x14ac:dyDescent="0.2">
      <c r="A135" s="26"/>
      <c r="B135" s="29">
        <v>7183</v>
      </c>
      <c r="C135" s="47">
        <v>43072</v>
      </c>
      <c r="D135" s="30" t="s">
        <v>20</v>
      </c>
      <c r="E135" s="8" t="s">
        <v>203</v>
      </c>
      <c r="F135" s="26"/>
      <c r="G135" s="34">
        <v>6</v>
      </c>
      <c r="H135" s="34">
        <v>0</v>
      </c>
      <c r="I135" s="34">
        <f t="shared" ref="I135:I173" si="2">I134+H135-G135</f>
        <v>-57180.397500000014</v>
      </c>
    </row>
    <row r="136" spans="1:9" x14ac:dyDescent="0.2">
      <c r="A136" s="26"/>
      <c r="B136" s="29">
        <v>7184</v>
      </c>
      <c r="C136" s="47">
        <v>43072</v>
      </c>
      <c r="D136" s="30" t="s">
        <v>74</v>
      </c>
      <c r="E136" s="8" t="s">
        <v>185</v>
      </c>
      <c r="F136" s="26"/>
      <c r="G136" s="34">
        <v>92.31</v>
      </c>
      <c r="H136" s="34">
        <v>0</v>
      </c>
      <c r="I136" s="34">
        <f t="shared" si="2"/>
        <v>-57272.707500000011</v>
      </c>
    </row>
    <row r="137" spans="1:9" x14ac:dyDescent="0.2">
      <c r="A137" s="26"/>
      <c r="B137" s="29">
        <v>7185</v>
      </c>
      <c r="C137" s="47">
        <v>43072</v>
      </c>
      <c r="D137" s="30" t="s">
        <v>669</v>
      </c>
      <c r="E137" s="8" t="s">
        <v>203</v>
      </c>
      <c r="F137" s="26"/>
      <c r="G137" s="34">
        <v>10.5</v>
      </c>
      <c r="H137" s="34">
        <v>0</v>
      </c>
      <c r="I137" s="34">
        <f t="shared" si="2"/>
        <v>-57283.207500000011</v>
      </c>
    </row>
    <row r="138" spans="1:9" x14ac:dyDescent="0.2">
      <c r="A138" s="26"/>
      <c r="B138" s="29">
        <v>7186</v>
      </c>
      <c r="C138" s="47">
        <v>43072</v>
      </c>
      <c r="D138" s="30" t="s">
        <v>51</v>
      </c>
      <c r="E138" s="8" t="s">
        <v>319</v>
      </c>
      <c r="F138" s="26"/>
      <c r="G138" s="34">
        <v>21.77</v>
      </c>
      <c r="H138" s="34">
        <v>0</v>
      </c>
      <c r="I138" s="34">
        <f t="shared" si="2"/>
        <v>-57304.977500000008</v>
      </c>
    </row>
    <row r="139" spans="1:9" x14ac:dyDescent="0.2">
      <c r="A139" s="26"/>
      <c r="B139" s="29">
        <v>7187</v>
      </c>
      <c r="C139" s="47">
        <v>43072</v>
      </c>
      <c r="D139" s="30" t="s">
        <v>51</v>
      </c>
      <c r="E139" s="8" t="s">
        <v>319</v>
      </c>
      <c r="F139" s="26"/>
      <c r="G139" s="34">
        <v>243.12</v>
      </c>
      <c r="H139" s="34">
        <v>0</v>
      </c>
      <c r="I139" s="34">
        <f t="shared" si="2"/>
        <v>-57548.097500000011</v>
      </c>
    </row>
    <row r="140" spans="1:9" x14ac:dyDescent="0.2">
      <c r="A140" s="26"/>
      <c r="B140" s="29">
        <v>7188</v>
      </c>
      <c r="C140" s="47">
        <v>43072</v>
      </c>
      <c r="D140" s="30" t="s">
        <v>82</v>
      </c>
      <c r="E140" s="8" t="s">
        <v>696</v>
      </c>
      <c r="F140" s="26"/>
      <c r="G140" s="34">
        <v>82.57</v>
      </c>
      <c r="H140" s="34">
        <v>0</v>
      </c>
      <c r="I140" s="34">
        <f t="shared" si="2"/>
        <v>-57630.66750000001</v>
      </c>
    </row>
    <row r="141" spans="1:9" x14ac:dyDescent="0.2">
      <c r="A141" s="26"/>
      <c r="B141" s="29">
        <v>7189</v>
      </c>
      <c r="C141" s="47">
        <v>43072</v>
      </c>
      <c r="D141" s="30" t="s">
        <v>59</v>
      </c>
      <c r="E141" s="8" t="s">
        <v>697</v>
      </c>
      <c r="F141" s="26"/>
      <c r="G141" s="34">
        <v>2000</v>
      </c>
      <c r="H141" s="34">
        <v>0</v>
      </c>
      <c r="I141" s="34">
        <f t="shared" si="2"/>
        <v>-59630.66750000001</v>
      </c>
    </row>
    <row r="142" spans="1:9" x14ac:dyDescent="0.2">
      <c r="A142" s="26"/>
      <c r="B142" s="29" t="s">
        <v>364</v>
      </c>
      <c r="C142" s="47">
        <v>43072</v>
      </c>
      <c r="D142" s="30" t="s">
        <v>102</v>
      </c>
      <c r="E142" s="8" t="s">
        <v>330</v>
      </c>
      <c r="F142" s="26"/>
      <c r="G142" s="34">
        <v>0</v>
      </c>
      <c r="H142" s="34">
        <v>23</v>
      </c>
      <c r="I142" s="34">
        <f t="shared" si="2"/>
        <v>-59607.66750000001</v>
      </c>
    </row>
    <row r="143" spans="1:9" x14ac:dyDescent="0.2">
      <c r="A143" s="26"/>
      <c r="B143" s="29" t="s">
        <v>364</v>
      </c>
      <c r="C143" s="47">
        <v>43072</v>
      </c>
      <c r="D143" s="30" t="s">
        <v>90</v>
      </c>
      <c r="E143" s="8" t="s">
        <v>331</v>
      </c>
      <c r="F143" s="26"/>
      <c r="G143" s="34">
        <v>0</v>
      </c>
      <c r="H143" s="34">
        <v>36</v>
      </c>
      <c r="I143" s="34">
        <f t="shared" si="2"/>
        <v>-59571.66750000001</v>
      </c>
    </row>
    <row r="144" spans="1:9" x14ac:dyDescent="0.2">
      <c r="A144" s="26"/>
      <c r="B144" s="29" t="s">
        <v>364</v>
      </c>
      <c r="C144" s="47">
        <v>43072</v>
      </c>
      <c r="D144" s="30" t="s">
        <v>107</v>
      </c>
      <c r="E144" s="8" t="s">
        <v>659</v>
      </c>
      <c r="F144" s="26"/>
      <c r="G144" s="34">
        <v>0</v>
      </c>
      <c r="H144" s="34">
        <v>102.1125</v>
      </c>
      <c r="I144" s="34">
        <f t="shared" si="2"/>
        <v>-59469.555000000008</v>
      </c>
    </row>
    <row r="145" spans="1:9" x14ac:dyDescent="0.2">
      <c r="A145" s="26"/>
      <c r="B145" s="29" t="s">
        <v>364</v>
      </c>
      <c r="C145" s="47">
        <v>43072</v>
      </c>
      <c r="D145" s="30" t="s">
        <v>105</v>
      </c>
      <c r="E145" s="8" t="s">
        <v>328</v>
      </c>
      <c r="F145" s="26"/>
      <c r="G145" s="34">
        <v>0</v>
      </c>
      <c r="H145" s="34">
        <v>7.5</v>
      </c>
      <c r="I145" s="34">
        <f t="shared" si="2"/>
        <v>-59462.055000000008</v>
      </c>
    </row>
    <row r="146" spans="1:9" x14ac:dyDescent="0.2">
      <c r="A146" s="26"/>
      <c r="B146" s="29" t="s">
        <v>364</v>
      </c>
      <c r="C146" s="47">
        <v>43072</v>
      </c>
      <c r="D146" s="30" t="s">
        <v>84</v>
      </c>
      <c r="E146" s="8" t="s">
        <v>316</v>
      </c>
      <c r="F146" s="26"/>
      <c r="G146" s="34">
        <v>0</v>
      </c>
      <c r="H146" s="34">
        <v>78</v>
      </c>
      <c r="I146" s="34">
        <f t="shared" si="2"/>
        <v>-59384.055000000008</v>
      </c>
    </row>
    <row r="147" spans="1:9" x14ac:dyDescent="0.2">
      <c r="A147" s="26"/>
      <c r="B147" s="29" t="s">
        <v>364</v>
      </c>
      <c r="C147" s="47">
        <v>43072</v>
      </c>
      <c r="D147" s="30" t="s">
        <v>85</v>
      </c>
      <c r="E147" s="8" t="s">
        <v>315</v>
      </c>
      <c r="F147" s="26"/>
      <c r="G147" s="34">
        <v>0</v>
      </c>
      <c r="H147" s="34">
        <v>7.3</v>
      </c>
      <c r="I147" s="34">
        <f t="shared" si="2"/>
        <v>-59376.755000000005</v>
      </c>
    </row>
    <row r="148" spans="1:9" x14ac:dyDescent="0.2">
      <c r="A148" s="26"/>
      <c r="B148" s="29" t="s">
        <v>364</v>
      </c>
      <c r="C148" s="47">
        <v>43072</v>
      </c>
      <c r="D148" s="30" t="s">
        <v>84</v>
      </c>
      <c r="E148" s="8" t="s">
        <v>316</v>
      </c>
      <c r="F148" s="26"/>
      <c r="G148" s="34">
        <v>0</v>
      </c>
      <c r="H148" s="34">
        <v>251.37562499999999</v>
      </c>
      <c r="I148" s="34">
        <f t="shared" si="2"/>
        <v>-59125.379375000004</v>
      </c>
    </row>
    <row r="149" spans="1:9" x14ac:dyDescent="0.2">
      <c r="A149" s="26"/>
      <c r="B149" s="29" t="s">
        <v>364</v>
      </c>
      <c r="C149" s="47">
        <v>43072</v>
      </c>
      <c r="D149" s="30" t="s">
        <v>85</v>
      </c>
      <c r="E149" s="8" t="s">
        <v>315</v>
      </c>
      <c r="F149" s="26"/>
      <c r="G149" s="34">
        <v>0</v>
      </c>
      <c r="H149" s="34">
        <v>18.25</v>
      </c>
      <c r="I149" s="34">
        <f t="shared" si="2"/>
        <v>-59107.129375000004</v>
      </c>
    </row>
    <row r="150" spans="1:9" x14ac:dyDescent="0.2">
      <c r="A150" s="26"/>
      <c r="B150" s="29">
        <v>7190</v>
      </c>
      <c r="C150" s="47">
        <v>43088</v>
      </c>
      <c r="D150" s="30" t="s">
        <v>51</v>
      </c>
      <c r="E150" s="8" t="s">
        <v>319</v>
      </c>
      <c r="F150" s="26"/>
      <c r="G150" s="34">
        <v>16.850000000000001</v>
      </c>
      <c r="H150" s="34"/>
      <c r="I150" s="34">
        <f t="shared" si="2"/>
        <v>-59123.979375000003</v>
      </c>
    </row>
    <row r="151" spans="1:9" x14ac:dyDescent="0.2">
      <c r="A151" s="26"/>
      <c r="B151" s="29">
        <v>7191</v>
      </c>
      <c r="C151" s="47">
        <v>43088</v>
      </c>
      <c r="D151" s="30" t="s">
        <v>74</v>
      </c>
      <c r="E151" s="8" t="s">
        <v>185</v>
      </c>
      <c r="F151" s="26"/>
      <c r="G151" s="34">
        <v>71.59</v>
      </c>
      <c r="H151" s="34"/>
      <c r="I151" s="34">
        <f t="shared" si="2"/>
        <v>-59195.569374999999</v>
      </c>
    </row>
    <row r="152" spans="1:9" x14ac:dyDescent="0.2">
      <c r="A152" s="26"/>
      <c r="B152" s="29">
        <v>7192</v>
      </c>
      <c r="C152" s="47">
        <v>43088</v>
      </c>
      <c r="D152" s="30" t="s">
        <v>30</v>
      </c>
      <c r="E152" s="8" t="s">
        <v>255</v>
      </c>
      <c r="F152" s="26"/>
      <c r="G152" s="34">
        <v>410.72</v>
      </c>
      <c r="H152" s="34"/>
      <c r="I152" s="34">
        <f t="shared" si="2"/>
        <v>-59606.289375</v>
      </c>
    </row>
    <row r="153" spans="1:9" x14ac:dyDescent="0.2">
      <c r="A153" s="26"/>
      <c r="B153" s="29">
        <v>7192</v>
      </c>
      <c r="C153" s="47">
        <v>43088</v>
      </c>
      <c r="D153" s="30" t="s">
        <v>31</v>
      </c>
      <c r="E153" s="8" t="s">
        <v>708</v>
      </c>
      <c r="F153" s="26"/>
      <c r="G153" s="34">
        <v>75</v>
      </c>
      <c r="H153" s="34"/>
      <c r="I153" s="34">
        <f t="shared" si="2"/>
        <v>-59681.289375</v>
      </c>
    </row>
    <row r="154" spans="1:9" x14ac:dyDescent="0.2">
      <c r="A154" s="26"/>
      <c r="B154" s="29">
        <v>7192</v>
      </c>
      <c r="C154" s="47">
        <v>43088</v>
      </c>
      <c r="D154" s="30" t="s">
        <v>31</v>
      </c>
      <c r="E154" s="8" t="s">
        <v>286</v>
      </c>
      <c r="F154" s="26"/>
      <c r="G154" s="34">
        <v>134.85</v>
      </c>
      <c r="H154" s="34"/>
      <c r="I154" s="34">
        <f>I152+H154-G154</f>
        <v>-59741.139374999999</v>
      </c>
    </row>
    <row r="155" spans="1:9" x14ac:dyDescent="0.2">
      <c r="A155" s="26"/>
      <c r="B155" s="29">
        <v>7193</v>
      </c>
      <c r="C155" s="47">
        <v>43088</v>
      </c>
      <c r="D155" s="30" t="s">
        <v>67</v>
      </c>
      <c r="E155" s="8" t="s">
        <v>196</v>
      </c>
      <c r="F155" s="26"/>
      <c r="G155" s="34">
        <v>20</v>
      </c>
      <c r="H155" s="34"/>
      <c r="I155" s="34">
        <f t="shared" si="2"/>
        <v>-59761.139374999999</v>
      </c>
    </row>
    <row r="156" spans="1:9" ht="14.25" x14ac:dyDescent="0.2">
      <c r="A156" s="4"/>
      <c r="B156" s="29">
        <v>7193</v>
      </c>
      <c r="C156" s="47">
        <v>43088</v>
      </c>
      <c r="D156" s="28" t="s">
        <v>35</v>
      </c>
      <c r="E156" s="8" t="s">
        <v>698</v>
      </c>
      <c r="F156" s="8"/>
      <c r="G156" s="34">
        <v>52.91</v>
      </c>
      <c r="H156" s="34"/>
      <c r="I156" s="34">
        <f t="shared" si="2"/>
        <v>-59814.049375000002</v>
      </c>
    </row>
    <row r="157" spans="1:9" ht="14.25" x14ac:dyDescent="0.2">
      <c r="A157" s="4"/>
      <c r="B157" s="29">
        <v>7194</v>
      </c>
      <c r="C157" s="47">
        <v>43088</v>
      </c>
      <c r="D157" s="28" t="s">
        <v>31</v>
      </c>
      <c r="E157" s="12" t="s">
        <v>286</v>
      </c>
      <c r="F157" s="8"/>
      <c r="G157" s="34">
        <v>331.65</v>
      </c>
      <c r="H157" s="34"/>
      <c r="I157" s="34">
        <f t="shared" si="2"/>
        <v>-60145.699375000004</v>
      </c>
    </row>
    <row r="158" spans="1:9" ht="14.25" x14ac:dyDescent="0.2">
      <c r="A158" s="4"/>
      <c r="B158" s="29">
        <v>7195</v>
      </c>
      <c r="C158" s="47">
        <v>43088</v>
      </c>
      <c r="D158" s="28" t="s">
        <v>24</v>
      </c>
      <c r="E158" s="12" t="s">
        <v>270</v>
      </c>
      <c r="F158" s="8"/>
      <c r="G158" s="34">
        <v>45.91</v>
      </c>
      <c r="H158" s="34"/>
      <c r="I158" s="34">
        <f t="shared" si="2"/>
        <v>-60191.609375000007</v>
      </c>
    </row>
    <row r="159" spans="1:9" ht="14.25" x14ac:dyDescent="0.2">
      <c r="A159" s="4"/>
      <c r="B159" s="29">
        <v>7196</v>
      </c>
      <c r="C159" s="47">
        <v>43088</v>
      </c>
      <c r="D159" s="28" t="s">
        <v>20</v>
      </c>
      <c r="E159" s="12" t="s">
        <v>203</v>
      </c>
      <c r="F159" s="8"/>
      <c r="G159" s="34">
        <v>228.54</v>
      </c>
      <c r="H159" s="34"/>
      <c r="I159" s="34">
        <f t="shared" si="2"/>
        <v>-60420.149375000008</v>
      </c>
    </row>
    <row r="160" spans="1:9" ht="14.25" x14ac:dyDescent="0.2">
      <c r="A160" s="4"/>
      <c r="B160" s="29">
        <v>7197</v>
      </c>
      <c r="C160" s="47">
        <v>43088</v>
      </c>
      <c r="D160" s="28" t="s">
        <v>42</v>
      </c>
      <c r="E160" s="12" t="s">
        <v>700</v>
      </c>
      <c r="F160" s="8"/>
      <c r="G160" s="34">
        <v>293.25</v>
      </c>
      <c r="H160" s="34"/>
      <c r="I160" s="34">
        <f t="shared" si="2"/>
        <v>-60713.399375000008</v>
      </c>
    </row>
    <row r="161" spans="1:9" ht="14.25" x14ac:dyDescent="0.2">
      <c r="A161" s="4"/>
      <c r="B161" s="29">
        <v>7198</v>
      </c>
      <c r="C161" s="47">
        <v>43088</v>
      </c>
      <c r="D161" s="28" t="s">
        <v>25</v>
      </c>
      <c r="E161" s="12" t="s">
        <v>701</v>
      </c>
      <c r="F161" s="8"/>
      <c r="G161" s="34">
        <v>99</v>
      </c>
      <c r="H161" s="34"/>
      <c r="I161" s="34">
        <f t="shared" si="2"/>
        <v>-60812.399375000008</v>
      </c>
    </row>
    <row r="162" spans="1:9" ht="14.25" x14ac:dyDescent="0.2">
      <c r="A162" s="4"/>
      <c r="B162" s="29">
        <v>7199</v>
      </c>
      <c r="C162" s="47">
        <v>43088</v>
      </c>
      <c r="D162" s="28" t="s">
        <v>35</v>
      </c>
      <c r="E162" s="8" t="s">
        <v>698</v>
      </c>
      <c r="F162" s="8"/>
      <c r="G162" s="34">
        <v>935.31</v>
      </c>
      <c r="H162" s="34"/>
      <c r="I162" s="34">
        <f t="shared" si="2"/>
        <v>-61747.709375000006</v>
      </c>
    </row>
    <row r="163" spans="1:9" ht="14.25" x14ac:dyDescent="0.2">
      <c r="A163" s="4"/>
      <c r="B163" s="29">
        <v>7200</v>
      </c>
      <c r="C163" s="47">
        <v>43088</v>
      </c>
      <c r="D163" s="28" t="s">
        <v>55</v>
      </c>
      <c r="E163" s="12" t="s">
        <v>699</v>
      </c>
      <c r="F163" s="8"/>
      <c r="G163" s="34">
        <v>100</v>
      </c>
      <c r="H163" s="34"/>
      <c r="I163" s="34">
        <f t="shared" si="2"/>
        <v>-61847.709375000006</v>
      </c>
    </row>
    <row r="164" spans="1:9" ht="14.25" x14ac:dyDescent="0.2">
      <c r="A164" s="4"/>
      <c r="B164" s="29" t="s">
        <v>364</v>
      </c>
      <c r="C164" s="47">
        <v>43088</v>
      </c>
      <c r="D164" s="28" t="s">
        <v>103</v>
      </c>
      <c r="E164" s="12" t="s">
        <v>329</v>
      </c>
      <c r="F164" s="8"/>
      <c r="G164" s="34">
        <v>0</v>
      </c>
      <c r="H164" s="34">
        <v>33</v>
      </c>
      <c r="I164" s="34">
        <f t="shared" si="2"/>
        <v>-61814.709375000006</v>
      </c>
    </row>
    <row r="165" spans="1:9" ht="14.25" x14ac:dyDescent="0.2">
      <c r="A165" s="4"/>
      <c r="B165" s="29" t="s">
        <v>364</v>
      </c>
      <c r="C165" s="47">
        <v>43088</v>
      </c>
      <c r="D165" s="28" t="s">
        <v>102</v>
      </c>
      <c r="E165" s="12" t="s">
        <v>330</v>
      </c>
      <c r="F165" s="8"/>
      <c r="G165" s="34">
        <v>0</v>
      </c>
      <c r="H165" s="34">
        <v>60</v>
      </c>
      <c r="I165" s="34">
        <f t="shared" si="2"/>
        <v>-61754.709375000006</v>
      </c>
    </row>
    <row r="166" spans="1:9" ht="14.25" x14ac:dyDescent="0.2">
      <c r="A166" s="4"/>
      <c r="B166" s="29" t="s">
        <v>364</v>
      </c>
      <c r="C166" s="47">
        <v>43088</v>
      </c>
      <c r="D166" s="28" t="s">
        <v>90</v>
      </c>
      <c r="E166" s="12" t="s">
        <v>331</v>
      </c>
      <c r="F166" s="8"/>
      <c r="G166" s="34">
        <v>0</v>
      </c>
      <c r="H166" s="34">
        <v>119</v>
      </c>
      <c r="I166" s="34">
        <f t="shared" si="2"/>
        <v>-61635.709375000006</v>
      </c>
    </row>
    <row r="167" spans="1:9" ht="14.25" x14ac:dyDescent="0.2">
      <c r="A167" s="4"/>
      <c r="B167" s="29" t="s">
        <v>364</v>
      </c>
      <c r="C167" s="47">
        <v>43088</v>
      </c>
      <c r="D167" s="28" t="s">
        <v>93</v>
      </c>
      <c r="E167" s="12" t="s">
        <v>232</v>
      </c>
      <c r="F167" s="8"/>
      <c r="G167" s="34">
        <v>0</v>
      </c>
      <c r="H167" s="34">
        <v>700.72</v>
      </c>
      <c r="I167" s="34">
        <f t="shared" si="2"/>
        <v>-60934.989375000005</v>
      </c>
    </row>
    <row r="168" spans="1:9" ht="14.25" x14ac:dyDescent="0.2">
      <c r="A168" s="4"/>
      <c r="B168" s="29" t="s">
        <v>364</v>
      </c>
      <c r="C168" s="47">
        <v>43088</v>
      </c>
      <c r="D168" s="28" t="s">
        <v>94</v>
      </c>
      <c r="E168" s="8" t="s">
        <v>128</v>
      </c>
      <c r="F168" s="8"/>
      <c r="G168" s="34">
        <v>0</v>
      </c>
      <c r="H168" s="34">
        <v>862.72</v>
      </c>
      <c r="I168" s="34">
        <f t="shared" si="2"/>
        <v>-60072.269375000003</v>
      </c>
    </row>
    <row r="169" spans="1:9" ht="14.25" x14ac:dyDescent="0.2">
      <c r="A169" s="4"/>
      <c r="B169" s="29" t="s">
        <v>364</v>
      </c>
      <c r="C169" s="47">
        <v>43088</v>
      </c>
      <c r="D169" s="28" t="s">
        <v>705</v>
      </c>
      <c r="E169" s="8" t="s">
        <v>706</v>
      </c>
      <c r="F169" s="8"/>
      <c r="G169" s="34">
        <v>0</v>
      </c>
      <c r="H169" s="34">
        <v>151</v>
      </c>
      <c r="I169" s="34">
        <f t="shared" si="2"/>
        <v>-59921.269375000003</v>
      </c>
    </row>
    <row r="170" spans="1:9" ht="14.25" x14ac:dyDescent="0.2">
      <c r="A170" s="4"/>
      <c r="B170" s="29" t="s">
        <v>364</v>
      </c>
      <c r="C170" s="47">
        <v>43088</v>
      </c>
      <c r="D170" s="28" t="s">
        <v>97</v>
      </c>
      <c r="E170" s="8" t="s">
        <v>702</v>
      </c>
      <c r="F170" s="8"/>
      <c r="G170" s="34">
        <v>0</v>
      </c>
      <c r="H170" s="34">
        <v>301.5</v>
      </c>
      <c r="I170" s="34">
        <f t="shared" si="2"/>
        <v>-59619.769375000003</v>
      </c>
    </row>
    <row r="171" spans="1:9" ht="14.25" x14ac:dyDescent="0.2">
      <c r="A171" s="4"/>
      <c r="B171" s="29" t="s">
        <v>364</v>
      </c>
      <c r="C171" s="47">
        <v>43088</v>
      </c>
      <c r="D171" s="28" t="s">
        <v>92</v>
      </c>
      <c r="E171" s="8" t="s">
        <v>703</v>
      </c>
      <c r="F171" s="8"/>
      <c r="G171" s="34">
        <v>0</v>
      </c>
      <c r="H171" s="34">
        <v>41466</v>
      </c>
      <c r="I171" s="34">
        <f t="shared" si="2"/>
        <v>-18153.769375000003</v>
      </c>
    </row>
    <row r="172" spans="1:9" ht="14.25" x14ac:dyDescent="0.2">
      <c r="A172" s="4"/>
      <c r="B172" s="29" t="s">
        <v>364</v>
      </c>
      <c r="C172" s="47">
        <v>43088</v>
      </c>
      <c r="D172" s="28" t="s">
        <v>84</v>
      </c>
      <c r="E172" s="8" t="s">
        <v>200</v>
      </c>
      <c r="F172" s="8"/>
      <c r="G172" s="34">
        <v>0</v>
      </c>
      <c r="H172" s="34">
        <v>915.17574999999977</v>
      </c>
      <c r="I172" s="34">
        <f t="shared" si="2"/>
        <v>-17238.593625000005</v>
      </c>
    </row>
    <row r="173" spans="1:9" ht="14.25" x14ac:dyDescent="0.2">
      <c r="A173" s="4"/>
      <c r="B173" s="29" t="s">
        <v>364</v>
      </c>
      <c r="C173" s="47">
        <v>43088</v>
      </c>
      <c r="D173" s="28" t="s">
        <v>85</v>
      </c>
      <c r="E173" s="8" t="s">
        <v>119</v>
      </c>
      <c r="F173" s="8"/>
      <c r="G173" s="34">
        <v>0</v>
      </c>
      <c r="H173" s="34">
        <v>83.85</v>
      </c>
      <c r="I173" s="34">
        <f t="shared" si="2"/>
        <v>-17154.743625000006</v>
      </c>
    </row>
    <row r="175" spans="1:9" x14ac:dyDescent="0.2">
      <c r="A175" s="49" t="s">
        <v>309</v>
      </c>
      <c r="B175" t="s">
        <v>311</v>
      </c>
      <c r="C175" t="s">
        <v>312</v>
      </c>
    </row>
    <row r="176" spans="1:9" x14ac:dyDescent="0.2">
      <c r="A176" s="50" t="s">
        <v>179</v>
      </c>
      <c r="B176" s="35">
        <v>0</v>
      </c>
      <c r="C176" s="35">
        <v>0</v>
      </c>
    </row>
    <row r="177" spans="1:3" x14ac:dyDescent="0.2">
      <c r="A177" s="50" t="s">
        <v>28</v>
      </c>
      <c r="B177" s="35">
        <v>1946.5399999999997</v>
      </c>
      <c r="C177" s="35">
        <v>0</v>
      </c>
    </row>
    <row r="178" spans="1:3" x14ac:dyDescent="0.2">
      <c r="A178" s="50" t="s">
        <v>29</v>
      </c>
      <c r="B178" s="35">
        <v>1071.21</v>
      </c>
      <c r="C178" s="35"/>
    </row>
    <row r="179" spans="1:3" x14ac:dyDescent="0.2">
      <c r="A179" s="50" t="s">
        <v>30</v>
      </c>
      <c r="B179" s="35">
        <v>1541.44</v>
      </c>
      <c r="C179" s="35">
        <v>0</v>
      </c>
    </row>
    <row r="180" spans="1:3" x14ac:dyDescent="0.2">
      <c r="A180" s="50" t="s">
        <v>31</v>
      </c>
      <c r="B180" s="35">
        <v>2067.19</v>
      </c>
      <c r="C180" s="35">
        <v>0</v>
      </c>
    </row>
    <row r="181" spans="1:3" x14ac:dyDescent="0.2">
      <c r="A181" s="50" t="s">
        <v>32</v>
      </c>
      <c r="B181" s="35">
        <v>68</v>
      </c>
      <c r="C181" s="35">
        <v>0</v>
      </c>
    </row>
    <row r="182" spans="1:3" x14ac:dyDescent="0.2">
      <c r="A182" s="50" t="s">
        <v>33</v>
      </c>
      <c r="B182" s="35">
        <v>7392.7</v>
      </c>
      <c r="C182" s="35">
        <v>0</v>
      </c>
    </row>
    <row r="183" spans="1:3" x14ac:dyDescent="0.2">
      <c r="A183" s="50" t="s">
        <v>8</v>
      </c>
      <c r="B183" s="35">
        <v>698.22</v>
      </c>
      <c r="C183" s="35"/>
    </row>
    <row r="184" spans="1:3" x14ac:dyDescent="0.2">
      <c r="A184" s="50" t="s">
        <v>35</v>
      </c>
      <c r="B184" s="35">
        <v>988.21999999999991</v>
      </c>
      <c r="C184" s="35"/>
    </row>
    <row r="185" spans="1:3" x14ac:dyDescent="0.2">
      <c r="A185" s="50" t="s">
        <v>9</v>
      </c>
      <c r="B185" s="35">
        <v>110</v>
      </c>
      <c r="C185" s="35"/>
    </row>
    <row r="186" spans="1:3" x14ac:dyDescent="0.2">
      <c r="A186" s="50" t="s">
        <v>58</v>
      </c>
      <c r="B186" s="35">
        <v>436.45</v>
      </c>
      <c r="C186" s="35"/>
    </row>
    <row r="187" spans="1:3" x14ac:dyDescent="0.2">
      <c r="A187" s="50" t="s">
        <v>59</v>
      </c>
      <c r="B187" s="35">
        <v>2000</v>
      </c>
      <c r="C187" s="35">
        <v>0</v>
      </c>
    </row>
    <row r="188" spans="1:3" x14ac:dyDescent="0.2">
      <c r="A188" s="50" t="s">
        <v>84</v>
      </c>
      <c r="B188" s="35">
        <v>0</v>
      </c>
      <c r="C188" s="35">
        <v>2283.3913749999997</v>
      </c>
    </row>
    <row r="189" spans="1:3" x14ac:dyDescent="0.2">
      <c r="A189" s="50" t="s">
        <v>93</v>
      </c>
      <c r="B189" s="35">
        <v>0</v>
      </c>
      <c r="C189" s="35">
        <v>3445.1800000000003</v>
      </c>
    </row>
    <row r="190" spans="1:3" x14ac:dyDescent="0.2">
      <c r="A190" s="50" t="s">
        <v>94</v>
      </c>
      <c r="B190" s="35">
        <v>0</v>
      </c>
      <c r="C190" s="35">
        <v>3367.5700000000006</v>
      </c>
    </row>
    <row r="191" spans="1:3" x14ac:dyDescent="0.2">
      <c r="A191" s="50" t="s">
        <v>97</v>
      </c>
      <c r="B191" s="35">
        <v>0</v>
      </c>
      <c r="C191" s="35">
        <v>301.5</v>
      </c>
    </row>
    <row r="192" spans="1:3" x14ac:dyDescent="0.2">
      <c r="A192" s="50" t="s">
        <v>99</v>
      </c>
      <c r="B192" s="35"/>
      <c r="C192" s="35">
        <v>6777.58</v>
      </c>
    </row>
    <row r="193" spans="1:3" x14ac:dyDescent="0.2">
      <c r="A193" s="50" t="s">
        <v>100</v>
      </c>
      <c r="B193" s="35">
        <v>0</v>
      </c>
      <c r="C193" s="35">
        <v>2916.8</v>
      </c>
    </row>
    <row r="194" spans="1:3" x14ac:dyDescent="0.2">
      <c r="A194" s="50" t="s">
        <v>102</v>
      </c>
      <c r="B194" s="35">
        <v>0</v>
      </c>
      <c r="C194" s="35">
        <v>300</v>
      </c>
    </row>
    <row r="195" spans="1:3" x14ac:dyDescent="0.2">
      <c r="A195" s="50" t="s">
        <v>85</v>
      </c>
      <c r="B195" s="35">
        <v>0</v>
      </c>
      <c r="C195" s="35">
        <v>131.19999999999999</v>
      </c>
    </row>
    <row r="196" spans="1:3" x14ac:dyDescent="0.2">
      <c r="A196" s="50" t="s">
        <v>104</v>
      </c>
      <c r="B196" s="35">
        <v>0</v>
      </c>
      <c r="C196" s="35">
        <v>730</v>
      </c>
    </row>
    <row r="197" spans="1:3" x14ac:dyDescent="0.2">
      <c r="A197" s="50" t="s">
        <v>103</v>
      </c>
      <c r="B197" s="35">
        <v>0</v>
      </c>
      <c r="C197" s="35">
        <v>252</v>
      </c>
    </row>
    <row r="198" spans="1:3" x14ac:dyDescent="0.2">
      <c r="A198" s="50" t="s">
        <v>105</v>
      </c>
      <c r="B198" s="35">
        <v>0</v>
      </c>
      <c r="C198" s="35">
        <v>112.5</v>
      </c>
    </row>
    <row r="199" spans="1:3" x14ac:dyDescent="0.2">
      <c r="A199" s="50" t="s">
        <v>106</v>
      </c>
      <c r="B199" s="35">
        <v>0</v>
      </c>
      <c r="C199" s="35">
        <v>231.25</v>
      </c>
    </row>
    <row r="200" spans="1:3" x14ac:dyDescent="0.2">
      <c r="A200" s="50" t="s">
        <v>107</v>
      </c>
      <c r="B200" s="35">
        <v>0</v>
      </c>
      <c r="C200" s="35">
        <v>262.57499999999999</v>
      </c>
    </row>
    <row r="201" spans="1:3" x14ac:dyDescent="0.2">
      <c r="A201" s="50" t="s">
        <v>90</v>
      </c>
      <c r="B201" s="35">
        <v>0</v>
      </c>
      <c r="C201" s="35">
        <v>549</v>
      </c>
    </row>
    <row r="202" spans="1:3" x14ac:dyDescent="0.2">
      <c r="A202" s="50" t="s">
        <v>92</v>
      </c>
      <c r="B202" s="35">
        <v>0</v>
      </c>
      <c r="C202" s="35">
        <v>41466</v>
      </c>
    </row>
    <row r="203" spans="1:3" x14ac:dyDescent="0.2">
      <c r="A203" s="50" t="s">
        <v>79</v>
      </c>
      <c r="B203" s="35">
        <v>1967.6</v>
      </c>
      <c r="C203" s="35"/>
    </row>
    <row r="204" spans="1:3" x14ac:dyDescent="0.2">
      <c r="A204" s="50" t="s">
        <v>82</v>
      </c>
      <c r="B204" s="35">
        <v>501.48999999999995</v>
      </c>
      <c r="C204" s="35">
        <v>0</v>
      </c>
    </row>
    <row r="205" spans="1:3" x14ac:dyDescent="0.2">
      <c r="A205" s="50" t="s">
        <v>50</v>
      </c>
      <c r="B205" s="35">
        <v>12000</v>
      </c>
      <c r="C205" s="35"/>
    </row>
    <row r="206" spans="1:3" x14ac:dyDescent="0.2">
      <c r="A206" s="50" t="s">
        <v>51</v>
      </c>
      <c r="B206" s="35">
        <v>281.74</v>
      </c>
      <c r="C206" s="35">
        <v>0</v>
      </c>
    </row>
    <row r="207" spans="1:3" x14ac:dyDescent="0.2">
      <c r="A207" s="50" t="s">
        <v>55</v>
      </c>
      <c r="B207" s="35">
        <v>850</v>
      </c>
      <c r="C207" s="35"/>
    </row>
    <row r="208" spans="1:3" x14ac:dyDescent="0.2">
      <c r="A208" s="50" t="s">
        <v>20</v>
      </c>
      <c r="B208" s="35">
        <v>4081.49</v>
      </c>
      <c r="C208" s="35">
        <v>0</v>
      </c>
    </row>
    <row r="209" spans="1:3" x14ac:dyDescent="0.2">
      <c r="A209" s="50" t="s">
        <v>22</v>
      </c>
      <c r="B209" s="35">
        <v>37.5</v>
      </c>
      <c r="C209" s="35">
        <v>0</v>
      </c>
    </row>
    <row r="210" spans="1:3" x14ac:dyDescent="0.2">
      <c r="A210" s="50" t="s">
        <v>24</v>
      </c>
      <c r="B210" s="35">
        <v>375.21000000000004</v>
      </c>
      <c r="C210" s="35">
        <v>0</v>
      </c>
    </row>
    <row r="211" spans="1:3" x14ac:dyDescent="0.2">
      <c r="A211" s="50" t="s">
        <v>25</v>
      </c>
      <c r="B211" s="35">
        <v>655.88</v>
      </c>
      <c r="C211" s="35">
        <v>0</v>
      </c>
    </row>
    <row r="212" spans="1:3" x14ac:dyDescent="0.2">
      <c r="A212" s="50" t="s">
        <v>10</v>
      </c>
      <c r="B212" s="35">
        <v>1411.42</v>
      </c>
      <c r="C212" s="35">
        <v>0</v>
      </c>
    </row>
    <row r="213" spans="1:3" x14ac:dyDescent="0.2">
      <c r="A213" s="50" t="s">
        <v>27</v>
      </c>
      <c r="B213" s="35">
        <v>9994.33</v>
      </c>
      <c r="C213" s="35"/>
    </row>
    <row r="214" spans="1:3" x14ac:dyDescent="0.2">
      <c r="A214" s="50" t="s">
        <v>669</v>
      </c>
      <c r="B214" s="35">
        <v>10.5</v>
      </c>
      <c r="C214" s="35">
        <v>0</v>
      </c>
    </row>
    <row r="215" spans="1:3" x14ac:dyDescent="0.2">
      <c r="A215" s="50" t="s">
        <v>14</v>
      </c>
      <c r="B215" s="35">
        <v>480</v>
      </c>
      <c r="C215" s="35"/>
    </row>
    <row r="216" spans="1:3" x14ac:dyDescent="0.2">
      <c r="A216" s="50" t="s">
        <v>16</v>
      </c>
      <c r="B216" s="35">
        <v>2010.96</v>
      </c>
      <c r="C216" s="35"/>
    </row>
    <row r="217" spans="1:3" x14ac:dyDescent="0.2">
      <c r="A217" s="50" t="s">
        <v>21</v>
      </c>
      <c r="B217" s="35">
        <v>377</v>
      </c>
      <c r="C217" s="35"/>
    </row>
    <row r="218" spans="1:3" x14ac:dyDescent="0.2">
      <c r="A218" s="50" t="s">
        <v>67</v>
      </c>
      <c r="B218" s="35">
        <v>1122.55</v>
      </c>
      <c r="C218" s="35">
        <v>0</v>
      </c>
    </row>
    <row r="219" spans="1:3" x14ac:dyDescent="0.2">
      <c r="A219" s="50" t="s">
        <v>186</v>
      </c>
      <c r="B219" s="35">
        <v>500</v>
      </c>
      <c r="C219" s="35"/>
    </row>
    <row r="220" spans="1:3" x14ac:dyDescent="0.2">
      <c r="A220" s="50" t="s">
        <v>68</v>
      </c>
      <c r="B220" s="35">
        <v>322.99</v>
      </c>
      <c r="C220" s="35"/>
    </row>
    <row r="221" spans="1:3" x14ac:dyDescent="0.2">
      <c r="A221" s="50" t="s">
        <v>69</v>
      </c>
      <c r="B221" s="35">
        <v>22815</v>
      </c>
      <c r="C221" s="35">
        <v>0</v>
      </c>
    </row>
    <row r="222" spans="1:3" x14ac:dyDescent="0.2">
      <c r="A222" s="50" t="s">
        <v>70</v>
      </c>
      <c r="B222" s="35">
        <v>52.99</v>
      </c>
      <c r="C222" s="35"/>
    </row>
    <row r="223" spans="1:3" x14ac:dyDescent="0.2">
      <c r="A223" s="50" t="s">
        <v>73</v>
      </c>
      <c r="B223" s="35">
        <v>1280</v>
      </c>
      <c r="C223" s="35"/>
    </row>
    <row r="224" spans="1:3" x14ac:dyDescent="0.2">
      <c r="A224" s="50" t="s">
        <v>74</v>
      </c>
      <c r="B224" s="35">
        <v>936.44999999999993</v>
      </c>
      <c r="C224" s="35">
        <v>0</v>
      </c>
    </row>
    <row r="225" spans="1:4" x14ac:dyDescent="0.2">
      <c r="A225" s="50" t="s">
        <v>42</v>
      </c>
      <c r="B225" s="35">
        <v>293.25</v>
      </c>
      <c r="C225" s="35"/>
    </row>
    <row r="226" spans="1:4" x14ac:dyDescent="0.2">
      <c r="A226" s="50" t="s">
        <v>707</v>
      </c>
      <c r="B226" s="35">
        <v>232.63</v>
      </c>
      <c r="C226" s="35"/>
      <c r="D226" t="s">
        <v>709</v>
      </c>
    </row>
    <row r="227" spans="1:4" x14ac:dyDescent="0.2">
      <c r="A227" s="50" t="s">
        <v>705</v>
      </c>
      <c r="B227" s="35">
        <v>0</v>
      </c>
      <c r="C227" s="35">
        <v>388</v>
      </c>
      <c r="D227" t="s">
        <v>710</v>
      </c>
    </row>
    <row r="228" spans="1:4" x14ac:dyDescent="0.2">
      <c r="A228" s="50" t="s">
        <v>310</v>
      </c>
      <c r="B228" s="35">
        <v>80910.95</v>
      </c>
      <c r="C228" s="35">
        <v>63514.546375000005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C71"/>
  <sheetViews>
    <sheetView topLeftCell="A55" workbookViewId="0">
      <selection activeCell="I83" sqref="I83"/>
    </sheetView>
  </sheetViews>
  <sheetFormatPr defaultRowHeight="12.75" x14ac:dyDescent="0.2"/>
  <cols>
    <col min="1" max="1" width="12" bestFit="1" customWidth="1"/>
    <col min="2" max="3" width="14.28515625" style="1" bestFit="1" customWidth="1"/>
  </cols>
  <sheetData>
    <row r="3" spans="1:3" x14ac:dyDescent="0.2">
      <c r="A3" s="49" t="s">
        <v>309</v>
      </c>
      <c r="B3" t="s">
        <v>312</v>
      </c>
      <c r="C3" t="s">
        <v>311</v>
      </c>
    </row>
    <row r="4" spans="1:3" x14ac:dyDescent="0.2">
      <c r="A4" s="50" t="s">
        <v>29</v>
      </c>
      <c r="B4"/>
      <c r="C4">
        <v>903.28000000000009</v>
      </c>
    </row>
    <row r="5" spans="1:3" x14ac:dyDescent="0.2">
      <c r="A5" s="50" t="s">
        <v>30</v>
      </c>
      <c r="B5"/>
      <c r="C5">
        <v>1173.7599999999998</v>
      </c>
    </row>
    <row r="6" spans="1:3" x14ac:dyDescent="0.2">
      <c r="A6" s="50" t="s">
        <v>31</v>
      </c>
      <c r="B6"/>
      <c r="C6">
        <v>2331.2399999999998</v>
      </c>
    </row>
    <row r="7" spans="1:3" x14ac:dyDescent="0.2">
      <c r="A7" s="50" t="s">
        <v>32</v>
      </c>
      <c r="B7"/>
      <c r="C7">
        <v>113.82</v>
      </c>
    </row>
    <row r="8" spans="1:3" x14ac:dyDescent="0.2">
      <c r="A8" s="50" t="s">
        <v>33</v>
      </c>
      <c r="B8"/>
      <c r="C8">
        <v>5313</v>
      </c>
    </row>
    <row r="9" spans="1:3" x14ac:dyDescent="0.2">
      <c r="A9" s="50" t="s">
        <v>9</v>
      </c>
      <c r="B9"/>
      <c r="C9">
        <v>417.5</v>
      </c>
    </row>
    <row r="10" spans="1:3" x14ac:dyDescent="0.2">
      <c r="A10" s="50" t="s">
        <v>84</v>
      </c>
      <c r="B10">
        <v>10633.851350000001</v>
      </c>
      <c r="C10">
        <v>0</v>
      </c>
    </row>
    <row r="11" spans="1:3" x14ac:dyDescent="0.2">
      <c r="A11" s="50" t="s">
        <v>93</v>
      </c>
      <c r="B11">
        <v>1842.5900000000001</v>
      </c>
      <c r="C11">
        <v>0</v>
      </c>
    </row>
    <row r="12" spans="1:3" x14ac:dyDescent="0.2">
      <c r="A12" s="50" t="s">
        <v>94</v>
      </c>
      <c r="B12">
        <v>1617.8</v>
      </c>
      <c r="C12"/>
    </row>
    <row r="13" spans="1:3" x14ac:dyDescent="0.2">
      <c r="A13" s="50" t="s">
        <v>100</v>
      </c>
      <c r="B13">
        <v>2390</v>
      </c>
      <c r="C13"/>
    </row>
    <row r="14" spans="1:3" x14ac:dyDescent="0.2">
      <c r="A14" s="50" t="s">
        <v>102</v>
      </c>
      <c r="B14">
        <v>394</v>
      </c>
      <c r="C14">
        <v>0</v>
      </c>
    </row>
    <row r="15" spans="1:3" x14ac:dyDescent="0.2">
      <c r="A15" s="50" t="s">
        <v>85</v>
      </c>
      <c r="B15">
        <v>1912.7821250000004</v>
      </c>
      <c r="C15">
        <v>0</v>
      </c>
    </row>
    <row r="16" spans="1:3" x14ac:dyDescent="0.2">
      <c r="A16" s="50" t="s">
        <v>104</v>
      </c>
      <c r="B16">
        <v>407</v>
      </c>
      <c r="C16"/>
    </row>
    <row r="17" spans="1:3" x14ac:dyDescent="0.2">
      <c r="A17" s="50" t="s">
        <v>103</v>
      </c>
      <c r="B17">
        <v>259.89999999999998</v>
      </c>
      <c r="C17">
        <v>0</v>
      </c>
    </row>
    <row r="18" spans="1:3" x14ac:dyDescent="0.2">
      <c r="A18" s="50" t="s">
        <v>105</v>
      </c>
      <c r="B18">
        <v>86</v>
      </c>
      <c r="C18"/>
    </row>
    <row r="19" spans="1:3" x14ac:dyDescent="0.2">
      <c r="A19" s="50" t="s">
        <v>106</v>
      </c>
      <c r="B19">
        <v>1056.2171250000001</v>
      </c>
      <c r="C19">
        <v>0</v>
      </c>
    </row>
    <row r="20" spans="1:3" x14ac:dyDescent="0.2">
      <c r="A20" s="50" t="s">
        <v>714</v>
      </c>
      <c r="B20">
        <v>145.875</v>
      </c>
      <c r="C20"/>
    </row>
    <row r="21" spans="1:3" x14ac:dyDescent="0.2">
      <c r="A21" s="50" t="s">
        <v>87</v>
      </c>
      <c r="B21">
        <v>200</v>
      </c>
      <c r="C21">
        <v>0</v>
      </c>
    </row>
    <row r="22" spans="1:3" x14ac:dyDescent="0.2">
      <c r="A22" s="50" t="s">
        <v>90</v>
      </c>
      <c r="B22">
        <v>496.08</v>
      </c>
      <c r="C22">
        <v>0</v>
      </c>
    </row>
    <row r="23" spans="1:3" x14ac:dyDescent="0.2">
      <c r="A23" s="50" t="s">
        <v>92</v>
      </c>
      <c r="B23">
        <v>6764</v>
      </c>
      <c r="C23">
        <v>0</v>
      </c>
    </row>
    <row r="24" spans="1:3" x14ac:dyDescent="0.2">
      <c r="A24" s="50" t="s">
        <v>78</v>
      </c>
      <c r="B24"/>
      <c r="C24">
        <v>1190</v>
      </c>
    </row>
    <row r="25" spans="1:3" x14ac:dyDescent="0.2">
      <c r="A25" s="50" t="s">
        <v>80</v>
      </c>
      <c r="B25"/>
      <c r="C25">
        <v>1000</v>
      </c>
    </row>
    <row r="26" spans="1:3" x14ac:dyDescent="0.2">
      <c r="A26" s="50" t="s">
        <v>83</v>
      </c>
      <c r="B26">
        <v>0</v>
      </c>
      <c r="C26">
        <v>910</v>
      </c>
    </row>
    <row r="27" spans="1:3" x14ac:dyDescent="0.2">
      <c r="A27" s="50" t="s">
        <v>51</v>
      </c>
      <c r="B27"/>
      <c r="C27">
        <v>689.50000000000011</v>
      </c>
    </row>
    <row r="28" spans="1:3" x14ac:dyDescent="0.2">
      <c r="A28" s="50" t="s">
        <v>53</v>
      </c>
      <c r="B28"/>
      <c r="C28">
        <v>190.5</v>
      </c>
    </row>
    <row r="29" spans="1:3" x14ac:dyDescent="0.2">
      <c r="A29" s="50" t="s">
        <v>54</v>
      </c>
      <c r="B29"/>
      <c r="C29">
        <v>43.73</v>
      </c>
    </row>
    <row r="30" spans="1:3" x14ac:dyDescent="0.2">
      <c r="A30" s="50" t="s">
        <v>20</v>
      </c>
      <c r="B30"/>
      <c r="C30">
        <v>175.47</v>
      </c>
    </row>
    <row r="31" spans="1:3" x14ac:dyDescent="0.2">
      <c r="A31" s="50" t="s">
        <v>23</v>
      </c>
      <c r="B31"/>
      <c r="C31">
        <v>355.6</v>
      </c>
    </row>
    <row r="32" spans="1:3" x14ac:dyDescent="0.2">
      <c r="A32" s="50" t="s">
        <v>24</v>
      </c>
      <c r="B32"/>
      <c r="C32">
        <v>190.76</v>
      </c>
    </row>
    <row r="33" spans="1:3" x14ac:dyDescent="0.2">
      <c r="A33" s="50" t="s">
        <v>11</v>
      </c>
      <c r="B33"/>
      <c r="C33">
        <v>5425</v>
      </c>
    </row>
    <row r="34" spans="1:3" x14ac:dyDescent="0.2">
      <c r="A34" s="50" t="s">
        <v>25</v>
      </c>
      <c r="B34"/>
      <c r="C34">
        <v>695.4</v>
      </c>
    </row>
    <row r="35" spans="1:3" x14ac:dyDescent="0.2">
      <c r="A35" s="50" t="s">
        <v>10</v>
      </c>
      <c r="B35">
        <v>0</v>
      </c>
      <c r="C35">
        <v>268.89999999999998</v>
      </c>
    </row>
    <row r="36" spans="1:3" x14ac:dyDescent="0.2">
      <c r="A36" s="50" t="s">
        <v>27</v>
      </c>
      <c r="B36">
        <v>0</v>
      </c>
      <c r="C36">
        <v>208.47</v>
      </c>
    </row>
    <row r="37" spans="1:3" x14ac:dyDescent="0.2">
      <c r="A37" s="50" t="s">
        <v>14</v>
      </c>
      <c r="B37"/>
      <c r="C37">
        <v>561</v>
      </c>
    </row>
    <row r="38" spans="1:3" x14ac:dyDescent="0.2">
      <c r="A38" s="50" t="s">
        <v>67</v>
      </c>
      <c r="B38">
        <v>0</v>
      </c>
      <c r="C38">
        <v>1340.24</v>
      </c>
    </row>
    <row r="39" spans="1:3" x14ac:dyDescent="0.2">
      <c r="A39" s="50" t="s">
        <v>70</v>
      </c>
      <c r="B39"/>
      <c r="C39">
        <v>705</v>
      </c>
    </row>
    <row r="40" spans="1:3" x14ac:dyDescent="0.2">
      <c r="A40" s="50" t="s">
        <v>74</v>
      </c>
      <c r="B40">
        <v>0</v>
      </c>
      <c r="C40">
        <v>314.77999999999997</v>
      </c>
    </row>
    <row r="41" spans="1:3" x14ac:dyDescent="0.2">
      <c r="A41" s="50" t="s">
        <v>38</v>
      </c>
      <c r="B41">
        <v>0</v>
      </c>
      <c r="C41">
        <v>734.84</v>
      </c>
    </row>
    <row r="42" spans="1:3" x14ac:dyDescent="0.2">
      <c r="A42" s="50" t="s">
        <v>45</v>
      </c>
      <c r="B42"/>
      <c r="C42">
        <v>1000</v>
      </c>
    </row>
    <row r="43" spans="1:3" x14ac:dyDescent="0.2">
      <c r="A43" s="50" t="s">
        <v>46</v>
      </c>
      <c r="B43"/>
      <c r="C43">
        <v>500</v>
      </c>
    </row>
    <row r="44" spans="1:3" x14ac:dyDescent="0.2">
      <c r="A44" s="50" t="s">
        <v>49</v>
      </c>
      <c r="B44"/>
      <c r="C44">
        <v>238.39999999999998</v>
      </c>
    </row>
    <row r="45" spans="1:3" x14ac:dyDescent="0.2">
      <c r="A45" s="50" t="s">
        <v>39</v>
      </c>
      <c r="B45"/>
      <c r="C45">
        <v>583.12</v>
      </c>
    </row>
    <row r="46" spans="1:3" x14ac:dyDescent="0.2">
      <c r="A46" s="50" t="s">
        <v>40</v>
      </c>
      <c r="B46"/>
      <c r="C46">
        <v>200</v>
      </c>
    </row>
    <row r="47" spans="1:3" x14ac:dyDescent="0.2">
      <c r="A47" s="50" t="s">
        <v>41</v>
      </c>
      <c r="B47"/>
      <c r="C47">
        <v>300</v>
      </c>
    </row>
    <row r="48" spans="1:3" x14ac:dyDescent="0.2">
      <c r="A48" s="50" t="s">
        <v>43</v>
      </c>
      <c r="B48"/>
      <c r="C48">
        <v>2000</v>
      </c>
    </row>
    <row r="49" spans="1:3" x14ac:dyDescent="0.2">
      <c r="A49" s="50" t="s">
        <v>636</v>
      </c>
      <c r="B49"/>
      <c r="C49"/>
    </row>
    <row r="50" spans="1:3" x14ac:dyDescent="0.2">
      <c r="A50" s="50" t="s">
        <v>715</v>
      </c>
      <c r="B50"/>
      <c r="C50">
        <v>350</v>
      </c>
    </row>
    <row r="51" spans="1:3" x14ac:dyDescent="0.2">
      <c r="A51" s="50" t="s">
        <v>713</v>
      </c>
      <c r="B51">
        <v>0</v>
      </c>
      <c r="C51"/>
    </row>
    <row r="52" spans="1:3" x14ac:dyDescent="0.2">
      <c r="A52" s="50" t="s">
        <v>310</v>
      </c>
      <c r="B52">
        <v>28206.095600000004</v>
      </c>
      <c r="C52">
        <v>30423.31</v>
      </c>
    </row>
    <row r="53" spans="1:3" x14ac:dyDescent="0.2">
      <c r="B53"/>
      <c r="C53"/>
    </row>
    <row r="54" spans="1:3" x14ac:dyDescent="0.2">
      <c r="B54"/>
      <c r="C54"/>
    </row>
    <row r="55" spans="1:3" x14ac:dyDescent="0.2">
      <c r="B55"/>
      <c r="C55"/>
    </row>
    <row r="56" spans="1:3" x14ac:dyDescent="0.2">
      <c r="B56"/>
      <c r="C56"/>
    </row>
    <row r="57" spans="1:3" x14ac:dyDescent="0.2">
      <c r="B57"/>
      <c r="C57"/>
    </row>
    <row r="58" spans="1:3" x14ac:dyDescent="0.2">
      <c r="B58"/>
      <c r="C58"/>
    </row>
    <row r="59" spans="1:3" x14ac:dyDescent="0.2">
      <c r="B59"/>
      <c r="C59"/>
    </row>
    <row r="60" spans="1:3" x14ac:dyDescent="0.2">
      <c r="B60"/>
      <c r="C60"/>
    </row>
    <row r="61" spans="1:3" x14ac:dyDescent="0.2">
      <c r="B61"/>
      <c r="C61"/>
    </row>
    <row r="62" spans="1:3" x14ac:dyDescent="0.2">
      <c r="B62"/>
      <c r="C62"/>
    </row>
    <row r="63" spans="1:3" x14ac:dyDescent="0.2">
      <c r="B63"/>
      <c r="C63"/>
    </row>
    <row r="64" spans="1:3" x14ac:dyDescent="0.2">
      <c r="B64"/>
      <c r="C64"/>
    </row>
    <row r="65" spans="2:3" x14ac:dyDescent="0.2">
      <c r="B65"/>
      <c r="C65"/>
    </row>
    <row r="66" spans="2:3" x14ac:dyDescent="0.2">
      <c r="B66"/>
      <c r="C66"/>
    </row>
    <row r="67" spans="2:3" x14ac:dyDescent="0.2">
      <c r="B67"/>
      <c r="C67"/>
    </row>
    <row r="68" spans="2:3" x14ac:dyDescent="0.2">
      <c r="B68"/>
      <c r="C68"/>
    </row>
    <row r="69" spans="2:3" x14ac:dyDescent="0.2">
      <c r="B69"/>
      <c r="C69"/>
    </row>
    <row r="70" spans="2:3" x14ac:dyDescent="0.2">
      <c r="B70"/>
      <c r="C70"/>
    </row>
    <row r="71" spans="2:3" x14ac:dyDescent="0.2">
      <c r="B71"/>
      <c r="C7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10"/>
  <sheetViews>
    <sheetView topLeftCell="A222" workbookViewId="0">
      <selection activeCell="K226" sqref="K226"/>
    </sheetView>
  </sheetViews>
  <sheetFormatPr defaultRowHeight="12.75" x14ac:dyDescent="0.2"/>
  <cols>
    <col min="1" max="1" width="7.5703125" bestFit="1" customWidth="1"/>
    <col min="2" max="2" width="9.85546875" style="79" bestFit="1" customWidth="1"/>
    <col min="3" max="3" width="16.7109375" style="57" bestFit="1" customWidth="1"/>
    <col min="4" max="4" width="35.85546875" customWidth="1"/>
    <col min="5" max="5" width="11" style="1" bestFit="1" customWidth="1"/>
    <col min="6" max="6" width="11.140625" style="1" bestFit="1" customWidth="1"/>
    <col min="7" max="7" width="11" bestFit="1" customWidth="1"/>
  </cols>
  <sheetData>
    <row r="1" spans="1:6" x14ac:dyDescent="0.2">
      <c r="A1" s="28" t="s">
        <v>0</v>
      </c>
      <c r="B1" s="46" t="s">
        <v>1</v>
      </c>
      <c r="C1" s="26" t="s">
        <v>7</v>
      </c>
      <c r="D1" s="16" t="s">
        <v>5</v>
      </c>
      <c r="E1" s="1" t="s">
        <v>3</v>
      </c>
      <c r="F1" s="1" t="s">
        <v>4</v>
      </c>
    </row>
    <row r="2" spans="1:6" x14ac:dyDescent="0.2">
      <c r="A2" s="30"/>
      <c r="B2" s="47">
        <v>42552</v>
      </c>
      <c r="C2" s="26" t="s">
        <v>179</v>
      </c>
      <c r="D2" s="34" t="s">
        <v>12</v>
      </c>
      <c r="E2" s="1">
        <v>0</v>
      </c>
      <c r="F2" s="1">
        <v>0</v>
      </c>
    </row>
    <row r="3" spans="1:6" x14ac:dyDescent="0.2">
      <c r="A3" s="30">
        <v>7031</v>
      </c>
      <c r="B3" s="47">
        <v>42815</v>
      </c>
      <c r="C3" s="26" t="s">
        <v>28</v>
      </c>
      <c r="D3" s="34" t="s">
        <v>345</v>
      </c>
      <c r="E3" s="1">
        <v>83.97</v>
      </c>
    </row>
    <row r="4" spans="1:6" x14ac:dyDescent="0.2">
      <c r="A4" s="30">
        <v>7032</v>
      </c>
      <c r="B4" s="47">
        <v>42815</v>
      </c>
      <c r="C4" s="26" t="s">
        <v>28</v>
      </c>
      <c r="D4" s="34" t="s">
        <v>346</v>
      </c>
      <c r="E4" s="1">
        <v>412.45</v>
      </c>
    </row>
    <row r="5" spans="1:6" x14ac:dyDescent="0.2">
      <c r="A5" s="30">
        <v>7033</v>
      </c>
      <c r="B5" s="47">
        <v>42815</v>
      </c>
      <c r="C5" s="26" t="s">
        <v>28</v>
      </c>
      <c r="D5" s="34" t="s">
        <v>353</v>
      </c>
      <c r="E5" s="1">
        <v>473.1</v>
      </c>
    </row>
    <row r="6" spans="1:6" x14ac:dyDescent="0.2">
      <c r="A6" s="28">
        <v>7044</v>
      </c>
      <c r="B6" s="46">
        <v>42829</v>
      </c>
      <c r="C6" s="26" t="s">
        <v>36</v>
      </c>
      <c r="D6" s="34" t="s">
        <v>598</v>
      </c>
      <c r="E6" s="1">
        <v>500</v>
      </c>
    </row>
    <row r="7" spans="1:6" x14ac:dyDescent="0.2">
      <c r="A7" s="30">
        <v>6962</v>
      </c>
      <c r="B7" s="47">
        <v>42689</v>
      </c>
      <c r="C7" s="26" t="s">
        <v>37</v>
      </c>
      <c r="D7" s="34" t="s">
        <v>272</v>
      </c>
      <c r="E7" s="1">
        <v>50</v>
      </c>
    </row>
    <row r="8" spans="1:6" x14ac:dyDescent="0.2">
      <c r="A8" s="30">
        <v>6992</v>
      </c>
      <c r="B8" s="47">
        <v>42738</v>
      </c>
      <c r="C8" s="26" t="s">
        <v>37</v>
      </c>
      <c r="D8" s="34" t="s">
        <v>300</v>
      </c>
      <c r="E8" s="1">
        <v>50</v>
      </c>
    </row>
    <row r="9" spans="1:6" x14ac:dyDescent="0.2">
      <c r="A9" s="28">
        <v>7018</v>
      </c>
      <c r="B9" s="46">
        <v>42801</v>
      </c>
      <c r="C9" s="26" t="s">
        <v>29</v>
      </c>
      <c r="D9" s="34" t="s">
        <v>335</v>
      </c>
      <c r="E9" s="1">
        <v>1095.25</v>
      </c>
    </row>
    <row r="10" spans="1:6" x14ac:dyDescent="0.2">
      <c r="A10" s="30">
        <v>7019</v>
      </c>
      <c r="B10" s="47">
        <v>42801</v>
      </c>
      <c r="C10" s="26" t="s">
        <v>29</v>
      </c>
      <c r="D10" s="34" t="s">
        <v>336</v>
      </c>
      <c r="E10" s="1">
        <v>1263.117</v>
      </c>
    </row>
    <row r="11" spans="1:6" x14ac:dyDescent="0.2">
      <c r="A11" s="30">
        <v>7025</v>
      </c>
      <c r="B11" s="47">
        <v>42801</v>
      </c>
      <c r="C11" s="26" t="s">
        <v>29</v>
      </c>
      <c r="D11" s="34" t="s">
        <v>338</v>
      </c>
      <c r="E11" s="1">
        <v>235.19</v>
      </c>
    </row>
    <row r="12" spans="1:6" x14ac:dyDescent="0.2">
      <c r="A12" s="28">
        <v>7032</v>
      </c>
      <c r="B12" s="66">
        <v>42815</v>
      </c>
      <c r="C12" s="26" t="s">
        <v>29</v>
      </c>
      <c r="D12" s="34" t="s">
        <v>347</v>
      </c>
      <c r="E12" s="1">
        <v>175.81</v>
      </c>
    </row>
    <row r="13" spans="1:6" x14ac:dyDescent="0.2">
      <c r="A13" s="30">
        <v>7035</v>
      </c>
      <c r="B13" s="47">
        <v>42815</v>
      </c>
      <c r="C13" s="26" t="s">
        <v>29</v>
      </c>
      <c r="D13" s="34" t="s">
        <v>133</v>
      </c>
      <c r="E13" s="1">
        <v>392.9</v>
      </c>
    </row>
    <row r="14" spans="1:6" x14ac:dyDescent="0.2">
      <c r="A14" s="28">
        <v>6937</v>
      </c>
      <c r="B14" s="46">
        <v>42635</v>
      </c>
      <c r="C14" s="26" t="s">
        <v>30</v>
      </c>
      <c r="D14" s="34" t="s">
        <v>244</v>
      </c>
      <c r="E14" s="1">
        <v>672.33</v>
      </c>
    </row>
    <row r="15" spans="1:6" x14ac:dyDescent="0.2">
      <c r="A15" s="28">
        <v>6950</v>
      </c>
      <c r="B15" s="67">
        <v>42661</v>
      </c>
      <c r="C15" s="55" t="s">
        <v>30</v>
      </c>
      <c r="D15" s="34" t="s">
        <v>255</v>
      </c>
      <c r="E15" s="1">
        <v>408.92</v>
      </c>
    </row>
    <row r="16" spans="1:6" x14ac:dyDescent="0.2">
      <c r="A16" s="28">
        <v>6968</v>
      </c>
      <c r="B16" s="46">
        <v>42710</v>
      </c>
      <c r="C16" s="26" t="s">
        <v>30</v>
      </c>
      <c r="D16" s="34" t="s">
        <v>255</v>
      </c>
      <c r="E16" s="1">
        <v>374.02</v>
      </c>
    </row>
    <row r="17" spans="1:5" x14ac:dyDescent="0.2">
      <c r="A17" s="28">
        <v>6976</v>
      </c>
      <c r="B17" s="46">
        <v>42710</v>
      </c>
      <c r="C17" s="56" t="s">
        <v>30</v>
      </c>
      <c r="D17" s="34" t="s">
        <v>291</v>
      </c>
      <c r="E17" s="1">
        <v>300.20999999999998</v>
      </c>
    </row>
    <row r="18" spans="1:5" x14ac:dyDescent="0.2">
      <c r="A18" s="28">
        <v>6999</v>
      </c>
      <c r="B18" s="46">
        <v>42752</v>
      </c>
      <c r="C18" s="26" t="s">
        <v>30</v>
      </c>
      <c r="D18" s="34" t="s">
        <v>244</v>
      </c>
      <c r="E18" s="1">
        <v>371.13</v>
      </c>
    </row>
    <row r="19" spans="1:5" x14ac:dyDescent="0.2">
      <c r="A19" s="28">
        <v>7015</v>
      </c>
      <c r="B19" s="46">
        <v>42787</v>
      </c>
      <c r="C19" s="26" t="s">
        <v>30</v>
      </c>
      <c r="D19" s="34" t="s">
        <v>244</v>
      </c>
      <c r="E19" s="1">
        <v>428.72</v>
      </c>
    </row>
    <row r="20" spans="1:5" x14ac:dyDescent="0.2">
      <c r="A20" s="28">
        <v>7056</v>
      </c>
      <c r="B20" s="46">
        <v>42857</v>
      </c>
      <c r="C20" s="26" t="s">
        <v>30</v>
      </c>
      <c r="D20" s="34" t="s">
        <v>244</v>
      </c>
      <c r="E20" s="1">
        <v>322.74</v>
      </c>
    </row>
    <row r="21" spans="1:5" x14ac:dyDescent="0.2">
      <c r="A21" s="28">
        <v>6936</v>
      </c>
      <c r="B21" s="46">
        <v>42635</v>
      </c>
      <c r="C21" s="26" t="s">
        <v>31</v>
      </c>
      <c r="D21" s="34" t="s">
        <v>245</v>
      </c>
      <c r="E21" s="1">
        <v>535.03</v>
      </c>
    </row>
    <row r="22" spans="1:5" x14ac:dyDescent="0.2">
      <c r="A22" s="28">
        <v>6936</v>
      </c>
      <c r="B22" s="46">
        <v>42635</v>
      </c>
      <c r="C22" s="26" t="s">
        <v>31</v>
      </c>
      <c r="D22" s="34" t="s">
        <v>246</v>
      </c>
      <c r="E22" s="1">
        <v>139.09</v>
      </c>
    </row>
    <row r="23" spans="1:5" x14ac:dyDescent="0.2">
      <c r="A23" s="28">
        <v>6949</v>
      </c>
      <c r="B23" s="46">
        <v>42661</v>
      </c>
      <c r="C23" s="26" t="s">
        <v>31</v>
      </c>
      <c r="D23" s="29" t="s">
        <v>253</v>
      </c>
      <c r="E23" s="1">
        <v>569.99</v>
      </c>
    </row>
    <row r="24" spans="1:5" x14ac:dyDescent="0.2">
      <c r="A24" s="28">
        <v>6949</v>
      </c>
      <c r="B24" s="46">
        <v>42661</v>
      </c>
      <c r="C24" s="26" t="s">
        <v>31</v>
      </c>
      <c r="D24" s="29" t="s">
        <v>254</v>
      </c>
      <c r="E24" s="1">
        <v>58.34</v>
      </c>
    </row>
    <row r="25" spans="1:5" x14ac:dyDescent="0.2">
      <c r="A25" s="28">
        <v>6970</v>
      </c>
      <c r="B25" s="67">
        <v>42710</v>
      </c>
      <c r="C25" s="55" t="s">
        <v>31</v>
      </c>
      <c r="D25" s="34" t="s">
        <v>286</v>
      </c>
      <c r="E25" s="1">
        <v>494.95</v>
      </c>
    </row>
    <row r="26" spans="1:5" x14ac:dyDescent="0.2">
      <c r="A26" s="28">
        <v>6974</v>
      </c>
      <c r="B26" s="66">
        <v>42710</v>
      </c>
      <c r="C26" s="56" t="s">
        <v>31</v>
      </c>
      <c r="D26" s="34" t="s">
        <v>290</v>
      </c>
      <c r="E26" s="1">
        <v>532.27</v>
      </c>
    </row>
    <row r="27" spans="1:5" x14ac:dyDescent="0.2">
      <c r="A27" s="28">
        <v>6974</v>
      </c>
      <c r="B27" s="46">
        <v>42710</v>
      </c>
      <c r="C27" s="26" t="s">
        <v>31</v>
      </c>
      <c r="D27" s="34" t="s">
        <v>289</v>
      </c>
      <c r="E27" s="1">
        <v>53.66</v>
      </c>
    </row>
    <row r="28" spans="1:5" x14ac:dyDescent="0.2">
      <c r="A28" s="28">
        <v>6998</v>
      </c>
      <c r="B28" s="46">
        <v>42752</v>
      </c>
      <c r="C28" s="26" t="s">
        <v>31</v>
      </c>
      <c r="D28" s="29" t="s">
        <v>253</v>
      </c>
      <c r="E28" s="1">
        <v>485.96</v>
      </c>
    </row>
    <row r="29" spans="1:5" x14ac:dyDescent="0.2">
      <c r="A29" s="28">
        <v>6998</v>
      </c>
      <c r="B29" s="46">
        <v>42752</v>
      </c>
      <c r="C29" s="26" t="s">
        <v>31</v>
      </c>
      <c r="D29" s="34" t="s">
        <v>254</v>
      </c>
      <c r="E29" s="1">
        <v>51.18</v>
      </c>
    </row>
    <row r="30" spans="1:5" x14ac:dyDescent="0.2">
      <c r="A30" s="28">
        <v>6999</v>
      </c>
      <c r="B30" s="46">
        <v>42752</v>
      </c>
      <c r="C30" s="26" t="s">
        <v>31</v>
      </c>
      <c r="D30" s="34" t="s">
        <v>253</v>
      </c>
      <c r="E30" s="1">
        <v>70.92</v>
      </c>
    </row>
    <row r="31" spans="1:5" x14ac:dyDescent="0.2">
      <c r="A31" s="30">
        <v>7014</v>
      </c>
      <c r="B31" s="47">
        <v>42787</v>
      </c>
      <c r="C31" s="26" t="s">
        <v>31</v>
      </c>
      <c r="D31" s="34" t="s">
        <v>253</v>
      </c>
      <c r="E31" s="1">
        <v>515.48</v>
      </c>
    </row>
    <row r="32" spans="1:5" x14ac:dyDescent="0.2">
      <c r="A32" s="28">
        <v>7034</v>
      </c>
      <c r="B32" s="46">
        <v>42815</v>
      </c>
      <c r="C32" s="26" t="s">
        <v>31</v>
      </c>
      <c r="D32" s="34" t="s">
        <v>354</v>
      </c>
      <c r="E32" s="1">
        <v>484.63</v>
      </c>
    </row>
    <row r="33" spans="1:6" x14ac:dyDescent="0.2">
      <c r="A33" s="28">
        <v>7034</v>
      </c>
      <c r="B33" s="46">
        <v>42815</v>
      </c>
      <c r="C33" s="26" t="s">
        <v>31</v>
      </c>
      <c r="D33" s="34" t="s">
        <v>267</v>
      </c>
      <c r="E33" s="1">
        <v>61.44</v>
      </c>
    </row>
    <row r="34" spans="1:6" x14ac:dyDescent="0.2">
      <c r="A34" s="28">
        <v>7059</v>
      </c>
      <c r="B34" s="46">
        <v>42857</v>
      </c>
      <c r="C34" s="26" t="s">
        <v>31</v>
      </c>
      <c r="D34" s="34" t="s">
        <v>608</v>
      </c>
      <c r="E34" s="1">
        <v>568.45000000000005</v>
      </c>
    </row>
    <row r="35" spans="1:6" x14ac:dyDescent="0.2">
      <c r="A35" s="30">
        <v>7075</v>
      </c>
      <c r="B35" s="47">
        <v>42871</v>
      </c>
      <c r="C35" s="26" t="s">
        <v>31</v>
      </c>
      <c r="D35" s="34" t="s">
        <v>622</v>
      </c>
      <c r="E35" s="1">
        <v>31.72</v>
      </c>
      <c r="F35" s="1">
        <v>0</v>
      </c>
    </row>
    <row r="36" spans="1:6" x14ac:dyDescent="0.2">
      <c r="A36" s="30">
        <v>6957</v>
      </c>
      <c r="B36" s="46">
        <v>42309</v>
      </c>
      <c r="C36" s="26" t="s">
        <v>32</v>
      </c>
      <c r="D36" s="34" t="s">
        <v>265</v>
      </c>
      <c r="E36" s="1">
        <v>40.75</v>
      </c>
    </row>
    <row r="37" spans="1:6" x14ac:dyDescent="0.2">
      <c r="A37" s="30">
        <v>6927</v>
      </c>
      <c r="B37" s="46">
        <v>42619</v>
      </c>
      <c r="C37" s="26" t="s">
        <v>32</v>
      </c>
      <c r="D37" s="34" t="s">
        <v>228</v>
      </c>
      <c r="E37" s="1">
        <v>191.98</v>
      </c>
    </row>
    <row r="38" spans="1:6" x14ac:dyDescent="0.2">
      <c r="A38" s="28">
        <v>6954</v>
      </c>
      <c r="B38" s="67">
        <v>42675</v>
      </c>
      <c r="C38" s="55" t="s">
        <v>32</v>
      </c>
      <c r="D38" s="8" t="s">
        <v>263</v>
      </c>
      <c r="E38" s="1">
        <v>163.72999999999999</v>
      </c>
    </row>
    <row r="39" spans="1:6" x14ac:dyDescent="0.2">
      <c r="A39" s="28">
        <v>7016</v>
      </c>
      <c r="B39" s="46">
        <v>42787</v>
      </c>
      <c r="C39" s="26" t="s">
        <v>32</v>
      </c>
      <c r="D39" s="34" t="s">
        <v>265</v>
      </c>
      <c r="E39" s="1">
        <v>36.75</v>
      </c>
    </row>
    <row r="40" spans="1:6" x14ac:dyDescent="0.2">
      <c r="A40" s="28">
        <v>7061</v>
      </c>
      <c r="B40" s="46">
        <v>42857</v>
      </c>
      <c r="C40" s="26" t="s">
        <v>32</v>
      </c>
      <c r="D40" s="34" t="s">
        <v>265</v>
      </c>
      <c r="E40" s="1">
        <v>56.84</v>
      </c>
    </row>
    <row r="41" spans="1:6" x14ac:dyDescent="0.2">
      <c r="A41" s="28">
        <v>7062</v>
      </c>
      <c r="B41" s="46">
        <v>42857</v>
      </c>
      <c r="C41" s="26" t="s">
        <v>32</v>
      </c>
      <c r="D41" s="34" t="s">
        <v>610</v>
      </c>
      <c r="E41" s="1">
        <v>436.24</v>
      </c>
    </row>
    <row r="42" spans="1:6" x14ac:dyDescent="0.2">
      <c r="A42" s="30">
        <v>7063</v>
      </c>
      <c r="B42" s="47">
        <v>42857</v>
      </c>
      <c r="C42" s="26" t="s">
        <v>32</v>
      </c>
      <c r="D42" s="34" t="s">
        <v>611</v>
      </c>
      <c r="E42" s="1">
        <v>22.54</v>
      </c>
    </row>
    <row r="43" spans="1:6" x14ac:dyDescent="0.2">
      <c r="A43" s="28">
        <v>7078</v>
      </c>
      <c r="B43" s="46">
        <v>42871</v>
      </c>
      <c r="C43" s="26" t="s">
        <v>32</v>
      </c>
      <c r="D43" s="34" t="s">
        <v>625</v>
      </c>
      <c r="E43" s="1">
        <v>37.840000000000003</v>
      </c>
      <c r="F43" s="1">
        <v>0</v>
      </c>
    </row>
    <row r="44" spans="1:6" x14ac:dyDescent="0.2">
      <c r="A44" s="28">
        <v>7017</v>
      </c>
      <c r="B44" s="46">
        <v>42787</v>
      </c>
      <c r="C44" s="26" t="s">
        <v>33</v>
      </c>
      <c r="D44" s="34" t="s">
        <v>334</v>
      </c>
      <c r="E44" s="1">
        <v>3500</v>
      </c>
    </row>
    <row r="45" spans="1:6" x14ac:dyDescent="0.2">
      <c r="A45" s="28">
        <v>6907</v>
      </c>
      <c r="B45" s="46">
        <v>42570</v>
      </c>
      <c r="C45" s="26" t="s">
        <v>8</v>
      </c>
      <c r="D45" s="34" t="s">
        <v>208</v>
      </c>
      <c r="E45" s="1">
        <v>575.04999999999995</v>
      </c>
    </row>
    <row r="46" spans="1:6" x14ac:dyDescent="0.2">
      <c r="A46" s="28">
        <v>6908</v>
      </c>
      <c r="B46" s="66">
        <v>42570</v>
      </c>
      <c r="C46" s="26" t="s">
        <v>8</v>
      </c>
      <c r="D46" s="34" t="s">
        <v>209</v>
      </c>
      <c r="E46" s="1">
        <v>27.45</v>
      </c>
    </row>
    <row r="47" spans="1:6" x14ac:dyDescent="0.2">
      <c r="A47" s="28">
        <v>6989</v>
      </c>
      <c r="B47" s="46">
        <v>42738</v>
      </c>
      <c r="C47" s="26" t="s">
        <v>35</v>
      </c>
      <c r="D47" s="34" t="s">
        <v>303</v>
      </c>
      <c r="E47" s="1">
        <v>990.11</v>
      </c>
    </row>
    <row r="48" spans="1:6" x14ac:dyDescent="0.2">
      <c r="A48" s="30">
        <v>7065</v>
      </c>
      <c r="B48" s="47">
        <v>42857</v>
      </c>
      <c r="C48" s="26" t="s">
        <v>66</v>
      </c>
      <c r="D48" s="34" t="s">
        <v>612</v>
      </c>
      <c r="E48" s="1">
        <v>500</v>
      </c>
    </row>
    <row r="49" spans="1:6" x14ac:dyDescent="0.2">
      <c r="A49" s="28">
        <v>7007</v>
      </c>
      <c r="B49" s="67">
        <v>42773</v>
      </c>
      <c r="C49" s="55" t="s">
        <v>9</v>
      </c>
      <c r="D49" s="8" t="s">
        <v>324</v>
      </c>
      <c r="E49" s="1">
        <v>426.8</v>
      </c>
    </row>
    <row r="50" spans="1:6" x14ac:dyDescent="0.2">
      <c r="A50" s="30">
        <v>6919</v>
      </c>
      <c r="B50" s="47">
        <v>42598</v>
      </c>
      <c r="C50" s="26" t="s">
        <v>58</v>
      </c>
      <c r="D50" s="34" t="s">
        <v>221</v>
      </c>
      <c r="E50" s="1">
        <v>381.14</v>
      </c>
    </row>
    <row r="51" spans="1:6" x14ac:dyDescent="0.2">
      <c r="A51" s="28">
        <v>6972</v>
      </c>
      <c r="B51" s="66">
        <v>42710</v>
      </c>
      <c r="C51" s="56" t="s">
        <v>59</v>
      </c>
      <c r="D51" s="34" t="s">
        <v>288</v>
      </c>
      <c r="E51" s="1">
        <v>2000</v>
      </c>
    </row>
    <row r="52" spans="1:6" x14ac:dyDescent="0.2">
      <c r="A52" s="28">
        <v>7045</v>
      </c>
      <c r="B52" s="46">
        <v>42829</v>
      </c>
      <c r="C52" s="26" t="s">
        <v>60</v>
      </c>
      <c r="D52" s="34" t="s">
        <v>295</v>
      </c>
      <c r="E52" s="1">
        <v>300</v>
      </c>
    </row>
    <row r="53" spans="1:6" x14ac:dyDescent="0.2">
      <c r="A53" s="30">
        <v>6991</v>
      </c>
      <c r="B53" s="47">
        <v>42738</v>
      </c>
      <c r="C53" s="26" t="s">
        <v>61</v>
      </c>
      <c r="D53" s="34" t="s">
        <v>301</v>
      </c>
      <c r="E53" s="1">
        <v>500</v>
      </c>
    </row>
    <row r="54" spans="1:6" x14ac:dyDescent="0.2">
      <c r="A54" s="30">
        <v>6951</v>
      </c>
      <c r="B54" s="46">
        <v>42661</v>
      </c>
      <c r="C54" s="26" t="s">
        <v>63</v>
      </c>
      <c r="D54" s="34" t="s">
        <v>256</v>
      </c>
      <c r="E54" s="1">
        <v>250</v>
      </c>
    </row>
    <row r="55" spans="1:6" x14ac:dyDescent="0.2">
      <c r="A55" s="28"/>
      <c r="B55" s="66">
        <v>42570</v>
      </c>
      <c r="C55" s="56" t="s">
        <v>84</v>
      </c>
      <c r="D55" s="34" t="s">
        <v>200</v>
      </c>
      <c r="F55" s="1">
        <v>180</v>
      </c>
    </row>
    <row r="56" spans="1:6" x14ac:dyDescent="0.2">
      <c r="A56" s="28"/>
      <c r="B56" s="68">
        <v>42598</v>
      </c>
      <c r="C56" s="55" t="s">
        <v>84</v>
      </c>
      <c r="D56" s="34" t="s">
        <v>200</v>
      </c>
      <c r="F56" s="1">
        <v>180</v>
      </c>
    </row>
    <row r="57" spans="1:6" x14ac:dyDescent="0.2">
      <c r="A57" s="30"/>
      <c r="B57" s="46">
        <v>42598</v>
      </c>
      <c r="C57" s="26" t="s">
        <v>84</v>
      </c>
      <c r="D57" s="34" t="s">
        <v>213</v>
      </c>
      <c r="F57" s="1">
        <v>72</v>
      </c>
    </row>
    <row r="58" spans="1:6" x14ac:dyDescent="0.2">
      <c r="A58" s="30"/>
      <c r="B58" s="46">
        <v>42619</v>
      </c>
      <c r="C58" s="26" t="s">
        <v>84</v>
      </c>
      <c r="D58" s="34" t="s">
        <v>200</v>
      </c>
      <c r="F58" s="1">
        <v>40</v>
      </c>
    </row>
    <row r="59" spans="1:6" x14ac:dyDescent="0.2">
      <c r="A59" s="28"/>
      <c r="B59" s="46">
        <v>42645</v>
      </c>
      <c r="C59" s="26" t="s">
        <v>84</v>
      </c>
      <c r="D59" s="34" t="s">
        <v>200</v>
      </c>
      <c r="F59" s="1">
        <v>212.95</v>
      </c>
    </row>
    <row r="60" spans="1:6" x14ac:dyDescent="0.2">
      <c r="A60" s="28"/>
      <c r="B60" s="46">
        <v>42645</v>
      </c>
      <c r="C60" s="56" t="s">
        <v>84</v>
      </c>
      <c r="D60" s="34" t="s">
        <v>200</v>
      </c>
      <c r="F60" s="1">
        <v>156</v>
      </c>
    </row>
    <row r="61" spans="1:6" x14ac:dyDescent="0.2">
      <c r="A61" s="28"/>
      <c r="B61" s="46">
        <v>42661</v>
      </c>
      <c r="C61" s="26" t="s">
        <v>84</v>
      </c>
      <c r="D61" s="34" t="s">
        <v>200</v>
      </c>
      <c r="F61" s="1">
        <v>45</v>
      </c>
    </row>
    <row r="62" spans="1:6" x14ac:dyDescent="0.2">
      <c r="A62" s="28"/>
      <c r="B62" s="67">
        <v>42675</v>
      </c>
      <c r="C62" s="55" t="s">
        <v>84</v>
      </c>
      <c r="D62" s="8" t="s">
        <v>200</v>
      </c>
      <c r="F62" s="1">
        <v>72</v>
      </c>
    </row>
    <row r="63" spans="1:6" x14ac:dyDescent="0.2">
      <c r="A63" s="28"/>
      <c r="B63" s="67">
        <v>42689</v>
      </c>
      <c r="C63" s="55" t="s">
        <v>84</v>
      </c>
      <c r="D63" s="34" t="s">
        <v>278</v>
      </c>
      <c r="F63" s="1">
        <v>9</v>
      </c>
    </row>
    <row r="64" spans="1:6" x14ac:dyDescent="0.2">
      <c r="A64" s="28"/>
      <c r="B64" s="46">
        <v>42689</v>
      </c>
      <c r="C64" s="26" t="s">
        <v>84</v>
      </c>
      <c r="D64" s="34" t="s">
        <v>200</v>
      </c>
      <c r="F64" s="1">
        <v>74</v>
      </c>
    </row>
    <row r="65" spans="1:6" x14ac:dyDescent="0.2">
      <c r="A65" s="30"/>
      <c r="B65" s="47">
        <v>42710</v>
      </c>
      <c r="C65" s="26" t="s">
        <v>84</v>
      </c>
      <c r="D65" s="34" t="s">
        <v>278</v>
      </c>
      <c r="F65" s="1">
        <v>51</v>
      </c>
    </row>
    <row r="66" spans="1:6" x14ac:dyDescent="0.2">
      <c r="A66" s="30"/>
      <c r="B66" s="46">
        <v>42710</v>
      </c>
      <c r="C66" s="26" t="s">
        <v>84</v>
      </c>
      <c r="D66" s="34" t="s">
        <v>200</v>
      </c>
      <c r="F66" s="1">
        <v>72</v>
      </c>
    </row>
    <row r="67" spans="1:6" x14ac:dyDescent="0.2">
      <c r="A67" s="30"/>
      <c r="B67" s="47">
        <v>42724</v>
      </c>
      <c r="C67" s="26" t="s">
        <v>84</v>
      </c>
      <c r="D67" s="34" t="s">
        <v>200</v>
      </c>
      <c r="F67" s="1">
        <v>1161.98</v>
      </c>
    </row>
    <row r="68" spans="1:6" x14ac:dyDescent="0.2">
      <c r="A68" s="28"/>
      <c r="B68" s="46">
        <v>42738</v>
      </c>
      <c r="C68" s="26" t="s">
        <v>84</v>
      </c>
      <c r="D68" s="29" t="s">
        <v>200</v>
      </c>
      <c r="F68" s="1">
        <v>901</v>
      </c>
    </row>
    <row r="69" spans="1:6" x14ac:dyDescent="0.2">
      <c r="A69" s="28"/>
      <c r="B69" s="46">
        <v>42738</v>
      </c>
      <c r="C69" s="56" t="s">
        <v>84</v>
      </c>
      <c r="D69" s="34" t="s">
        <v>200</v>
      </c>
      <c r="F69" s="1">
        <v>1353.65</v>
      </c>
    </row>
    <row r="70" spans="1:6" x14ac:dyDescent="0.2">
      <c r="A70" s="28"/>
      <c r="B70" s="46">
        <v>42738</v>
      </c>
      <c r="C70" s="26" t="s">
        <v>84</v>
      </c>
      <c r="D70" s="34" t="s">
        <v>200</v>
      </c>
      <c r="F70" s="1">
        <v>36</v>
      </c>
    </row>
    <row r="71" spans="1:6" x14ac:dyDescent="0.2">
      <c r="A71" s="30"/>
      <c r="B71" s="47">
        <v>42752</v>
      </c>
      <c r="C71" s="26" t="s">
        <v>84</v>
      </c>
      <c r="D71" s="34" t="s">
        <v>316</v>
      </c>
      <c r="F71" s="1">
        <v>1144</v>
      </c>
    </row>
    <row r="72" spans="1:6" x14ac:dyDescent="0.2">
      <c r="A72" s="30"/>
      <c r="B72" s="46">
        <v>42752</v>
      </c>
      <c r="C72" s="26" t="s">
        <v>84</v>
      </c>
      <c r="D72" s="34" t="s">
        <v>316</v>
      </c>
      <c r="F72" s="1">
        <v>366</v>
      </c>
    </row>
    <row r="73" spans="1:6" x14ac:dyDescent="0.2">
      <c r="A73" s="30"/>
      <c r="B73" s="47">
        <v>42752</v>
      </c>
      <c r="C73" s="26" t="s">
        <v>84</v>
      </c>
      <c r="D73" s="34" t="s">
        <v>316</v>
      </c>
      <c r="F73" s="1">
        <v>115.51999999999998</v>
      </c>
    </row>
    <row r="74" spans="1:6" x14ac:dyDescent="0.2">
      <c r="A74" s="28"/>
      <c r="B74" s="46">
        <v>42773</v>
      </c>
      <c r="C74" s="26" t="s">
        <v>84</v>
      </c>
      <c r="D74" s="34" t="s">
        <v>316</v>
      </c>
      <c r="F74" s="1">
        <v>692</v>
      </c>
    </row>
    <row r="75" spans="1:6" x14ac:dyDescent="0.2">
      <c r="A75" s="30"/>
      <c r="B75" s="47">
        <v>42773</v>
      </c>
      <c r="C75" s="26" t="s">
        <v>84</v>
      </c>
      <c r="D75" s="34" t="s">
        <v>316</v>
      </c>
      <c r="F75" s="1">
        <v>35.982500000000002</v>
      </c>
    </row>
    <row r="76" spans="1:6" x14ac:dyDescent="0.2">
      <c r="A76" s="30"/>
      <c r="B76" s="46">
        <v>42773</v>
      </c>
      <c r="C76" s="26" t="s">
        <v>84</v>
      </c>
      <c r="D76" s="34" t="s">
        <v>316</v>
      </c>
      <c r="F76" s="1">
        <v>69</v>
      </c>
    </row>
    <row r="77" spans="1:6" x14ac:dyDescent="0.2">
      <c r="A77" s="30"/>
      <c r="B77" s="47">
        <v>42787</v>
      </c>
      <c r="C77" s="26" t="s">
        <v>84</v>
      </c>
      <c r="D77" s="34" t="s">
        <v>316</v>
      </c>
      <c r="F77" s="1">
        <v>590</v>
      </c>
    </row>
    <row r="78" spans="1:6" x14ac:dyDescent="0.2">
      <c r="A78" s="28"/>
      <c r="B78" s="46">
        <v>42787</v>
      </c>
      <c r="C78" s="26" t="s">
        <v>84</v>
      </c>
      <c r="D78" s="34" t="s">
        <v>316</v>
      </c>
      <c r="F78" s="1">
        <v>198.38962500000002</v>
      </c>
    </row>
    <row r="79" spans="1:6" x14ac:dyDescent="0.2">
      <c r="A79" s="28"/>
      <c r="B79" s="46">
        <v>42801</v>
      </c>
      <c r="C79" s="26" t="s">
        <v>84</v>
      </c>
      <c r="D79" s="34" t="s">
        <v>341</v>
      </c>
      <c r="F79" s="1">
        <v>244</v>
      </c>
    </row>
    <row r="80" spans="1:6" x14ac:dyDescent="0.2">
      <c r="A80" s="28"/>
      <c r="B80" s="46">
        <v>42801</v>
      </c>
      <c r="C80" s="26" t="s">
        <v>84</v>
      </c>
      <c r="D80" s="34" t="s">
        <v>343</v>
      </c>
      <c r="F80" s="1">
        <v>356.07</v>
      </c>
    </row>
    <row r="81" spans="1:6" x14ac:dyDescent="0.2">
      <c r="A81" s="30"/>
      <c r="B81" s="47">
        <v>42801</v>
      </c>
      <c r="C81" s="26" t="s">
        <v>84</v>
      </c>
      <c r="D81" s="34" t="s">
        <v>351</v>
      </c>
      <c r="F81" s="1">
        <v>36</v>
      </c>
    </row>
    <row r="82" spans="1:6" x14ac:dyDescent="0.2">
      <c r="A82" s="28"/>
      <c r="B82" s="46">
        <v>42815</v>
      </c>
      <c r="C82" s="26" t="s">
        <v>84</v>
      </c>
      <c r="D82" s="34" t="s">
        <v>341</v>
      </c>
      <c r="F82" s="1">
        <v>1640</v>
      </c>
    </row>
    <row r="83" spans="1:6" x14ac:dyDescent="0.2">
      <c r="A83" s="28"/>
      <c r="B83" s="46">
        <v>42815</v>
      </c>
      <c r="C83" s="26" t="s">
        <v>84</v>
      </c>
      <c r="D83" s="34" t="s">
        <v>343</v>
      </c>
      <c r="F83" s="1">
        <v>329.83</v>
      </c>
    </row>
    <row r="84" spans="1:6" x14ac:dyDescent="0.2">
      <c r="A84" s="28"/>
      <c r="B84" s="46">
        <v>42843</v>
      </c>
      <c r="C84" s="26" t="s">
        <v>84</v>
      </c>
      <c r="D84" s="34" t="s">
        <v>601</v>
      </c>
      <c r="F84" s="1">
        <v>108</v>
      </c>
    </row>
    <row r="85" spans="1:6" x14ac:dyDescent="0.2">
      <c r="A85" s="30"/>
      <c r="B85" s="47">
        <v>42843</v>
      </c>
      <c r="C85" s="26" t="s">
        <v>84</v>
      </c>
      <c r="D85" s="34" t="s">
        <v>601</v>
      </c>
      <c r="F85" s="1">
        <v>106.67</v>
      </c>
    </row>
    <row r="86" spans="1:6" x14ac:dyDescent="0.2">
      <c r="A86" s="30"/>
      <c r="B86" s="47">
        <v>42857</v>
      </c>
      <c r="C86" s="26" t="s">
        <v>84</v>
      </c>
      <c r="D86" s="34" t="s">
        <v>200</v>
      </c>
      <c r="F86" s="1">
        <v>82</v>
      </c>
    </row>
    <row r="87" spans="1:6" x14ac:dyDescent="0.2">
      <c r="A87" s="30"/>
      <c r="B87" s="46">
        <v>42871</v>
      </c>
      <c r="C87" s="26" t="s">
        <v>84</v>
      </c>
      <c r="D87" s="34" t="s">
        <v>200</v>
      </c>
      <c r="F87" s="1">
        <v>150</v>
      </c>
    </row>
    <row r="88" spans="1:6" x14ac:dyDescent="0.2">
      <c r="A88" s="30"/>
      <c r="B88" s="46">
        <v>42871</v>
      </c>
      <c r="C88" s="26" t="s">
        <v>84</v>
      </c>
      <c r="D88" s="34" t="s">
        <v>200</v>
      </c>
      <c r="F88" s="1">
        <v>35.979999999999997</v>
      </c>
    </row>
    <row r="89" spans="1:6" x14ac:dyDescent="0.2">
      <c r="A89" s="28"/>
      <c r="B89" s="46">
        <v>42871</v>
      </c>
      <c r="C89" s="26" t="s">
        <v>84</v>
      </c>
      <c r="D89" s="34" t="s">
        <v>200</v>
      </c>
      <c r="F89" s="1">
        <v>60</v>
      </c>
    </row>
    <row r="90" spans="1:6" x14ac:dyDescent="0.2">
      <c r="A90" s="60" t="s">
        <v>364</v>
      </c>
      <c r="B90" s="69">
        <v>42892</v>
      </c>
      <c r="C90" s="62" t="s">
        <v>84</v>
      </c>
      <c r="D90" s="65" t="s">
        <v>627</v>
      </c>
      <c r="E90" s="1">
        <v>0</v>
      </c>
      <c r="F90" s="1">
        <v>169.5</v>
      </c>
    </row>
    <row r="91" spans="1:6" x14ac:dyDescent="0.2">
      <c r="A91" s="24"/>
      <c r="B91" s="70">
        <v>42892</v>
      </c>
      <c r="C91" s="56" t="s">
        <v>84</v>
      </c>
      <c r="D91" s="24" t="s">
        <v>628</v>
      </c>
      <c r="E91" s="1">
        <v>0</v>
      </c>
      <c r="F91" s="1">
        <v>83.61</v>
      </c>
    </row>
    <row r="92" spans="1:6" x14ac:dyDescent="0.2">
      <c r="A92" s="28"/>
      <c r="B92" s="66">
        <v>42645</v>
      </c>
      <c r="C92" s="56" t="s">
        <v>93</v>
      </c>
      <c r="D92" s="34" t="s">
        <v>128</v>
      </c>
      <c r="F92" s="1">
        <v>451</v>
      </c>
    </row>
    <row r="93" spans="1:6" x14ac:dyDescent="0.2">
      <c r="A93" s="30"/>
      <c r="B93" s="47">
        <v>42661</v>
      </c>
      <c r="C93" s="26" t="s">
        <v>93</v>
      </c>
      <c r="D93" s="34" t="s">
        <v>258</v>
      </c>
      <c r="F93" s="1">
        <v>8.98</v>
      </c>
    </row>
    <row r="94" spans="1:6" x14ac:dyDescent="0.2">
      <c r="A94" s="28"/>
      <c r="B94" s="46">
        <v>42675</v>
      </c>
      <c r="C94" s="26" t="s">
        <v>93</v>
      </c>
      <c r="D94" s="34" t="s">
        <v>128</v>
      </c>
      <c r="F94" s="1">
        <v>900</v>
      </c>
    </row>
    <row r="95" spans="1:6" x14ac:dyDescent="0.2">
      <c r="A95" s="28"/>
      <c r="B95" s="46">
        <v>42675</v>
      </c>
      <c r="C95" s="26" t="s">
        <v>93</v>
      </c>
      <c r="D95" s="34" t="s">
        <v>267</v>
      </c>
      <c r="F95" s="1">
        <v>134</v>
      </c>
    </row>
    <row r="96" spans="1:6" x14ac:dyDescent="0.2">
      <c r="A96" s="28"/>
      <c r="B96" s="46">
        <v>42689</v>
      </c>
      <c r="C96" s="26" t="s">
        <v>93</v>
      </c>
      <c r="D96" s="29" t="s">
        <v>258</v>
      </c>
      <c r="F96" s="1">
        <v>8.98</v>
      </c>
    </row>
    <row r="97" spans="1:6" x14ac:dyDescent="0.2">
      <c r="A97" s="28"/>
      <c r="B97" s="46">
        <v>42724</v>
      </c>
      <c r="C97" s="26" t="s">
        <v>93</v>
      </c>
      <c r="D97" s="34" t="s">
        <v>297</v>
      </c>
      <c r="F97" s="1">
        <v>924</v>
      </c>
    </row>
    <row r="98" spans="1:6" x14ac:dyDescent="0.2">
      <c r="A98" s="28"/>
      <c r="B98" s="46">
        <v>42724</v>
      </c>
      <c r="C98" s="26" t="s">
        <v>93</v>
      </c>
      <c r="D98" s="34" t="s">
        <v>298</v>
      </c>
      <c r="F98" s="1">
        <v>11.98</v>
      </c>
    </row>
    <row r="99" spans="1:6" x14ac:dyDescent="0.2">
      <c r="A99" s="28"/>
      <c r="B99" s="46">
        <v>42752</v>
      </c>
      <c r="C99" s="26" t="s">
        <v>93</v>
      </c>
      <c r="D99" s="34" t="s">
        <v>128</v>
      </c>
      <c r="F99" s="1">
        <v>886</v>
      </c>
    </row>
    <row r="100" spans="1:6" x14ac:dyDescent="0.2">
      <c r="A100" s="28"/>
      <c r="B100" s="67">
        <v>42752</v>
      </c>
      <c r="C100" s="55" t="s">
        <v>93</v>
      </c>
      <c r="D100" s="34" t="s">
        <v>258</v>
      </c>
      <c r="F100" s="1">
        <v>8.98</v>
      </c>
    </row>
    <row r="101" spans="1:6" x14ac:dyDescent="0.2">
      <c r="A101" s="30"/>
      <c r="B101" s="47">
        <v>42801</v>
      </c>
      <c r="C101" s="26" t="s">
        <v>93</v>
      </c>
      <c r="D101" s="34" t="s">
        <v>349</v>
      </c>
      <c r="F101" s="1">
        <v>38.9</v>
      </c>
    </row>
    <row r="102" spans="1:6" x14ac:dyDescent="0.2">
      <c r="A102" s="28"/>
      <c r="B102" s="46">
        <v>42801</v>
      </c>
      <c r="C102" s="26" t="s">
        <v>93</v>
      </c>
      <c r="D102" s="34" t="s">
        <v>350</v>
      </c>
      <c r="F102" s="1">
        <v>924</v>
      </c>
    </row>
    <row r="103" spans="1:6" x14ac:dyDescent="0.2">
      <c r="A103" s="28"/>
      <c r="B103" s="46">
        <v>42801</v>
      </c>
      <c r="C103" s="26" t="s">
        <v>93</v>
      </c>
      <c r="D103" s="34" t="s">
        <v>350</v>
      </c>
      <c r="F103" s="1">
        <v>119</v>
      </c>
    </row>
    <row r="104" spans="1:6" x14ac:dyDescent="0.2">
      <c r="A104" s="30"/>
      <c r="B104" s="47">
        <v>42815</v>
      </c>
      <c r="C104" s="26" t="s">
        <v>93</v>
      </c>
      <c r="D104" s="34" t="s">
        <v>340</v>
      </c>
      <c r="F104" s="1">
        <v>26.95</v>
      </c>
    </row>
    <row r="105" spans="1:6" x14ac:dyDescent="0.2">
      <c r="A105" s="30"/>
      <c r="B105" s="46">
        <v>42871</v>
      </c>
      <c r="C105" s="26" t="s">
        <v>93</v>
      </c>
      <c r="D105" s="34" t="s">
        <v>615</v>
      </c>
      <c r="F105" s="1">
        <v>785.01</v>
      </c>
    </row>
    <row r="106" spans="1:6" x14ac:dyDescent="0.2">
      <c r="A106" s="28"/>
      <c r="B106" s="71">
        <v>42871</v>
      </c>
      <c r="C106" s="55" t="s">
        <v>93</v>
      </c>
      <c r="D106" s="34" t="s">
        <v>616</v>
      </c>
      <c r="F106" s="1">
        <v>140</v>
      </c>
    </row>
    <row r="107" spans="1:6" x14ac:dyDescent="0.2">
      <c r="A107" s="24"/>
      <c r="B107" s="70">
        <v>42892</v>
      </c>
      <c r="C107" s="56" t="s">
        <v>93</v>
      </c>
      <c r="D107" s="24" t="s">
        <v>631</v>
      </c>
      <c r="E107" s="1">
        <v>0</v>
      </c>
      <c r="F107" s="1">
        <v>793</v>
      </c>
    </row>
    <row r="108" spans="1:6" x14ac:dyDescent="0.2">
      <c r="A108" s="24"/>
      <c r="B108" s="70">
        <v>42892</v>
      </c>
      <c r="C108" s="56" t="s">
        <v>93</v>
      </c>
      <c r="D108" s="24" t="s">
        <v>267</v>
      </c>
      <c r="E108" s="1">
        <v>0</v>
      </c>
      <c r="F108" s="1">
        <v>127</v>
      </c>
    </row>
    <row r="109" spans="1:6" x14ac:dyDescent="0.2">
      <c r="A109" s="28"/>
      <c r="B109" s="66">
        <v>42645</v>
      </c>
      <c r="C109" s="56" t="s">
        <v>94</v>
      </c>
      <c r="D109" s="34" t="s">
        <v>232</v>
      </c>
      <c r="F109" s="1">
        <v>292.60000000000002</v>
      </c>
    </row>
    <row r="110" spans="1:6" x14ac:dyDescent="0.2">
      <c r="A110" s="28"/>
      <c r="B110" s="66">
        <v>42675</v>
      </c>
      <c r="C110" s="55" t="s">
        <v>94</v>
      </c>
      <c r="D110" s="34" t="s">
        <v>232</v>
      </c>
      <c r="F110" s="1">
        <v>856.43</v>
      </c>
    </row>
    <row r="111" spans="1:6" x14ac:dyDescent="0.2">
      <c r="A111" s="28"/>
      <c r="B111" s="72">
        <v>42724</v>
      </c>
      <c r="C111" s="55" t="s">
        <v>94</v>
      </c>
      <c r="D111" s="34" t="s">
        <v>232</v>
      </c>
      <c r="F111" s="1">
        <v>794.21</v>
      </c>
    </row>
    <row r="112" spans="1:6" x14ac:dyDescent="0.2">
      <c r="A112" s="28"/>
      <c r="B112" s="46">
        <v>42752</v>
      </c>
      <c r="C112" s="26" t="s">
        <v>94</v>
      </c>
      <c r="D112" s="34" t="s">
        <v>232</v>
      </c>
      <c r="F112" s="1">
        <v>884.25</v>
      </c>
    </row>
    <row r="113" spans="1:6" x14ac:dyDescent="0.2">
      <c r="A113" s="28"/>
      <c r="B113" s="46">
        <v>42801</v>
      </c>
      <c r="C113" s="26" t="s">
        <v>94</v>
      </c>
      <c r="D113" s="34" t="s">
        <v>348</v>
      </c>
      <c r="F113" s="1">
        <v>63.21</v>
      </c>
    </row>
    <row r="114" spans="1:6" x14ac:dyDescent="0.2">
      <c r="A114" s="13"/>
      <c r="B114" s="66">
        <v>42801</v>
      </c>
      <c r="C114" s="56" t="s">
        <v>94</v>
      </c>
      <c r="D114" s="34" t="s">
        <v>232</v>
      </c>
      <c r="F114" s="1">
        <v>1034.5</v>
      </c>
    </row>
    <row r="115" spans="1:6" x14ac:dyDescent="0.2">
      <c r="A115" s="28"/>
      <c r="B115" s="46">
        <v>42857</v>
      </c>
      <c r="C115" s="26" t="s">
        <v>94</v>
      </c>
      <c r="D115" s="34" t="s">
        <v>232</v>
      </c>
      <c r="F115" s="1">
        <v>581</v>
      </c>
    </row>
    <row r="116" spans="1:6" x14ac:dyDescent="0.2">
      <c r="A116" s="24"/>
      <c r="B116" s="70">
        <v>42892</v>
      </c>
      <c r="C116" s="56" t="s">
        <v>94</v>
      </c>
      <c r="D116" s="24" t="s">
        <v>629</v>
      </c>
      <c r="E116" s="1">
        <v>0</v>
      </c>
      <c r="F116" s="1">
        <v>972.6</v>
      </c>
    </row>
    <row r="117" spans="1:6" x14ac:dyDescent="0.2">
      <c r="A117" s="24"/>
      <c r="B117" s="70">
        <v>42892</v>
      </c>
      <c r="C117" s="56" t="s">
        <v>94</v>
      </c>
      <c r="D117" s="24" t="s">
        <v>630</v>
      </c>
      <c r="E117" s="1">
        <v>0</v>
      </c>
      <c r="F117" s="1">
        <v>152.68</v>
      </c>
    </row>
    <row r="118" spans="1:6" x14ac:dyDescent="0.2">
      <c r="A118" s="24"/>
      <c r="B118" s="70">
        <v>42892</v>
      </c>
      <c r="C118" s="56" t="s">
        <v>94</v>
      </c>
      <c r="D118" s="24" t="s">
        <v>635</v>
      </c>
      <c r="E118" s="1">
        <v>0</v>
      </c>
      <c r="F118" s="1">
        <v>152.68</v>
      </c>
    </row>
    <row r="119" spans="1:6" x14ac:dyDescent="0.2">
      <c r="A119" s="30"/>
      <c r="B119" s="47">
        <v>42801</v>
      </c>
      <c r="C119" s="26" t="s">
        <v>95</v>
      </c>
      <c r="D119" s="34" t="s">
        <v>338</v>
      </c>
      <c r="F119" s="1">
        <v>391.92</v>
      </c>
    </row>
    <row r="120" spans="1:6" x14ac:dyDescent="0.2">
      <c r="A120" s="28"/>
      <c r="B120" s="46">
        <v>42689</v>
      </c>
      <c r="C120" s="26" t="s">
        <v>280</v>
      </c>
      <c r="D120" s="34" t="s">
        <v>276</v>
      </c>
      <c r="F120" s="1">
        <v>122</v>
      </c>
    </row>
    <row r="121" spans="1:6" x14ac:dyDescent="0.2">
      <c r="A121" s="30"/>
      <c r="B121" s="47">
        <v>42710</v>
      </c>
      <c r="C121" s="26" t="s">
        <v>97</v>
      </c>
      <c r="D121" s="34" t="s">
        <v>276</v>
      </c>
      <c r="F121" s="1">
        <v>216</v>
      </c>
    </row>
    <row r="122" spans="1:6" x14ac:dyDescent="0.2">
      <c r="A122" s="28"/>
      <c r="B122" s="46">
        <v>42724</v>
      </c>
      <c r="C122" s="26" t="s">
        <v>97</v>
      </c>
      <c r="D122" s="34" t="s">
        <v>276</v>
      </c>
      <c r="F122" s="1">
        <v>267</v>
      </c>
    </row>
    <row r="123" spans="1:6" x14ac:dyDescent="0.2">
      <c r="A123" s="30"/>
      <c r="B123" s="47">
        <v>42752</v>
      </c>
      <c r="C123" s="26" t="s">
        <v>97</v>
      </c>
      <c r="D123" s="34" t="s">
        <v>276</v>
      </c>
      <c r="F123" s="1">
        <v>707.5</v>
      </c>
    </row>
    <row r="124" spans="1:6" x14ac:dyDescent="0.2">
      <c r="A124" s="28"/>
      <c r="B124" s="46">
        <v>42801</v>
      </c>
      <c r="C124" s="26" t="s">
        <v>98</v>
      </c>
      <c r="D124" s="34" t="s">
        <v>178</v>
      </c>
      <c r="F124" s="1">
        <v>8450</v>
      </c>
    </row>
    <row r="125" spans="1:6" x14ac:dyDescent="0.2">
      <c r="A125" s="28"/>
      <c r="B125" s="46">
        <v>42815</v>
      </c>
      <c r="C125" s="26" t="s">
        <v>98</v>
      </c>
      <c r="D125" s="34" t="s">
        <v>178</v>
      </c>
      <c r="F125" s="1">
        <v>6300</v>
      </c>
    </row>
    <row r="126" spans="1:6" x14ac:dyDescent="0.2">
      <c r="A126" s="28"/>
      <c r="B126" s="46">
        <v>42843</v>
      </c>
      <c r="C126" s="26" t="s">
        <v>98</v>
      </c>
      <c r="D126" s="34" t="s">
        <v>178</v>
      </c>
      <c r="F126" s="1">
        <v>9295</v>
      </c>
    </row>
    <row r="127" spans="1:6" x14ac:dyDescent="0.2">
      <c r="A127" s="28"/>
      <c r="B127" s="67">
        <v>42857</v>
      </c>
      <c r="C127" s="55" t="s">
        <v>98</v>
      </c>
      <c r="D127" s="34" t="s">
        <v>178</v>
      </c>
      <c r="F127" s="1">
        <v>615</v>
      </c>
    </row>
    <row r="128" spans="1:6" x14ac:dyDescent="0.2">
      <c r="A128" s="24"/>
      <c r="B128" s="70">
        <v>42892</v>
      </c>
      <c r="C128" s="56" t="s">
        <v>182</v>
      </c>
      <c r="D128" s="24" t="s">
        <v>178</v>
      </c>
      <c r="E128" s="1">
        <v>0</v>
      </c>
      <c r="F128" s="1">
        <v>22014</v>
      </c>
    </row>
    <row r="129" spans="1:6" x14ac:dyDescent="0.2">
      <c r="A129" s="28"/>
      <c r="B129" s="46">
        <v>42645</v>
      </c>
      <c r="C129" s="26" t="s">
        <v>100</v>
      </c>
      <c r="D129" s="34" t="s">
        <v>234</v>
      </c>
      <c r="F129" s="1">
        <v>250</v>
      </c>
    </row>
    <row r="130" spans="1:6" x14ac:dyDescent="0.2">
      <c r="A130" s="30"/>
      <c r="B130" s="47">
        <v>42661</v>
      </c>
      <c r="C130" s="26" t="s">
        <v>100</v>
      </c>
      <c r="D130" s="34" t="s">
        <v>259</v>
      </c>
      <c r="F130" s="1">
        <v>580</v>
      </c>
    </row>
    <row r="131" spans="1:6" x14ac:dyDescent="0.2">
      <c r="A131" s="30"/>
      <c r="B131" s="47">
        <v>42675</v>
      </c>
      <c r="C131" s="26" t="s">
        <v>100</v>
      </c>
      <c r="D131" s="34" t="s">
        <v>268</v>
      </c>
      <c r="F131" s="1">
        <v>2727.5</v>
      </c>
    </row>
    <row r="132" spans="1:6" x14ac:dyDescent="0.2">
      <c r="A132" s="28"/>
      <c r="B132" s="66">
        <v>42801</v>
      </c>
      <c r="C132" s="56" t="s">
        <v>100</v>
      </c>
      <c r="D132" s="34" t="s">
        <v>234</v>
      </c>
      <c r="F132" s="1">
        <v>3496.64</v>
      </c>
    </row>
    <row r="133" spans="1:6" x14ac:dyDescent="0.2">
      <c r="A133" s="28"/>
      <c r="B133" s="46">
        <v>42871</v>
      </c>
      <c r="C133" s="26" t="s">
        <v>100</v>
      </c>
      <c r="D133" s="34" t="s">
        <v>259</v>
      </c>
      <c r="F133" s="1">
        <v>789.75</v>
      </c>
    </row>
    <row r="134" spans="1:6" x14ac:dyDescent="0.2">
      <c r="A134" s="24"/>
      <c r="B134" s="70">
        <v>42892</v>
      </c>
      <c r="C134" s="56" t="s">
        <v>100</v>
      </c>
      <c r="D134" s="24" t="s">
        <v>234</v>
      </c>
      <c r="E134" s="1">
        <v>0</v>
      </c>
      <c r="F134" s="1">
        <v>4565</v>
      </c>
    </row>
    <row r="135" spans="1:6" x14ac:dyDescent="0.2">
      <c r="A135" s="24"/>
      <c r="B135" s="70">
        <v>42892</v>
      </c>
      <c r="C135" s="56" t="s">
        <v>100</v>
      </c>
      <c r="D135" s="24" t="s">
        <v>632</v>
      </c>
      <c r="E135" s="1">
        <v>0</v>
      </c>
      <c r="F135" s="1">
        <v>16.239999999999998</v>
      </c>
    </row>
    <row r="136" spans="1:6" x14ac:dyDescent="0.2">
      <c r="A136" s="28"/>
      <c r="B136" s="46">
        <v>42645</v>
      </c>
      <c r="C136" s="26" t="s">
        <v>101</v>
      </c>
      <c r="D136" s="34" t="s">
        <v>235</v>
      </c>
      <c r="F136" s="1">
        <v>1500</v>
      </c>
    </row>
    <row r="137" spans="1:6" x14ac:dyDescent="0.2">
      <c r="A137" s="30"/>
      <c r="B137" s="47">
        <v>42598</v>
      </c>
      <c r="C137" s="26" t="s">
        <v>102</v>
      </c>
      <c r="D137" s="34" t="s">
        <v>211</v>
      </c>
      <c r="F137" s="1">
        <v>16</v>
      </c>
    </row>
    <row r="138" spans="1:6" x14ac:dyDescent="0.2">
      <c r="A138" s="28"/>
      <c r="B138" s="46">
        <v>42619</v>
      </c>
      <c r="C138" s="26" t="s">
        <v>102</v>
      </c>
      <c r="D138" s="34" t="s">
        <v>211</v>
      </c>
      <c r="F138" s="1">
        <v>22</v>
      </c>
    </row>
    <row r="139" spans="1:6" x14ac:dyDescent="0.2">
      <c r="A139" s="28"/>
      <c r="B139" s="67">
        <v>42645</v>
      </c>
      <c r="C139" s="55" t="s">
        <v>102</v>
      </c>
      <c r="D139" s="34" t="s">
        <v>211</v>
      </c>
      <c r="F139" s="1">
        <v>110</v>
      </c>
    </row>
    <row r="140" spans="1:6" x14ac:dyDescent="0.2">
      <c r="A140" s="28"/>
      <c r="B140" s="46">
        <v>42689</v>
      </c>
      <c r="C140" s="26" t="s">
        <v>102</v>
      </c>
      <c r="D140" s="34" t="s">
        <v>274</v>
      </c>
      <c r="F140" s="1">
        <v>10</v>
      </c>
    </row>
    <row r="141" spans="1:6" x14ac:dyDescent="0.2">
      <c r="A141" s="30"/>
      <c r="B141" s="46">
        <v>42689</v>
      </c>
      <c r="C141" s="26" t="s">
        <v>102</v>
      </c>
      <c r="D141" s="34" t="s">
        <v>274</v>
      </c>
      <c r="F141" s="1">
        <v>10</v>
      </c>
    </row>
    <row r="142" spans="1:6" x14ac:dyDescent="0.2">
      <c r="A142" s="28"/>
      <c r="B142" s="46">
        <v>42724</v>
      </c>
      <c r="C142" s="26" t="s">
        <v>102</v>
      </c>
      <c r="D142" s="29" t="s">
        <v>274</v>
      </c>
      <c r="F142" s="1">
        <v>22</v>
      </c>
    </row>
    <row r="143" spans="1:6" x14ac:dyDescent="0.2">
      <c r="A143" s="28"/>
      <c r="B143" s="46">
        <v>42738</v>
      </c>
      <c r="C143" s="26" t="s">
        <v>307</v>
      </c>
      <c r="D143" s="29" t="s">
        <v>274</v>
      </c>
      <c r="F143" s="1">
        <v>65</v>
      </c>
    </row>
    <row r="144" spans="1:6" x14ac:dyDescent="0.2">
      <c r="A144" s="30"/>
      <c r="B144" s="47">
        <v>42752</v>
      </c>
      <c r="C144" s="26" t="s">
        <v>102</v>
      </c>
      <c r="D144" s="34" t="s">
        <v>274</v>
      </c>
      <c r="F144" s="1">
        <v>12</v>
      </c>
    </row>
    <row r="145" spans="1:6" x14ac:dyDescent="0.2">
      <c r="A145" s="28"/>
      <c r="B145" s="46">
        <v>42752</v>
      </c>
      <c r="C145" s="26" t="s">
        <v>102</v>
      </c>
      <c r="D145" s="34" t="s">
        <v>314</v>
      </c>
      <c r="F145" s="1">
        <v>52.35</v>
      </c>
    </row>
    <row r="146" spans="1:6" x14ac:dyDescent="0.2">
      <c r="A146" s="30"/>
      <c r="B146" s="46">
        <v>42773</v>
      </c>
      <c r="C146" s="26" t="s">
        <v>102</v>
      </c>
      <c r="D146" s="34" t="s">
        <v>314</v>
      </c>
      <c r="F146" s="1">
        <v>35.1</v>
      </c>
    </row>
    <row r="147" spans="1:6" x14ac:dyDescent="0.2">
      <c r="A147" s="28"/>
      <c r="B147" s="68">
        <v>42787</v>
      </c>
      <c r="C147" s="55" t="s">
        <v>102</v>
      </c>
      <c r="D147" s="34" t="s">
        <v>330</v>
      </c>
      <c r="F147" s="1">
        <v>40</v>
      </c>
    </row>
    <row r="148" spans="1:6" x14ac:dyDescent="0.2">
      <c r="A148" s="30"/>
      <c r="B148" s="46">
        <v>42801</v>
      </c>
      <c r="C148" s="26" t="s">
        <v>102</v>
      </c>
      <c r="D148" s="34" t="s">
        <v>274</v>
      </c>
      <c r="F148" s="1">
        <v>37.5</v>
      </c>
    </row>
    <row r="149" spans="1:6" x14ac:dyDescent="0.2">
      <c r="A149" s="28"/>
      <c r="B149" s="66">
        <v>42815</v>
      </c>
      <c r="C149" s="56" t="s">
        <v>102</v>
      </c>
      <c r="D149" s="34" t="s">
        <v>274</v>
      </c>
      <c r="F149" s="1">
        <v>10</v>
      </c>
    </row>
    <row r="150" spans="1:6" x14ac:dyDescent="0.2">
      <c r="A150" s="30"/>
      <c r="B150" s="47">
        <v>42843</v>
      </c>
      <c r="C150" s="26" t="s">
        <v>102</v>
      </c>
      <c r="D150" s="34" t="s">
        <v>274</v>
      </c>
      <c r="E150" s="1">
        <v>0</v>
      </c>
      <c r="F150" s="1">
        <v>15</v>
      </c>
    </row>
    <row r="151" spans="1:6" x14ac:dyDescent="0.2">
      <c r="A151" s="30"/>
      <c r="B151" s="47">
        <v>42857</v>
      </c>
      <c r="C151" s="26" t="s">
        <v>102</v>
      </c>
      <c r="D151" s="34" t="s">
        <v>274</v>
      </c>
      <c r="F151" s="1">
        <v>22</v>
      </c>
    </row>
    <row r="152" spans="1:6" x14ac:dyDescent="0.2">
      <c r="A152" s="28"/>
      <c r="B152" s="46">
        <v>42871</v>
      </c>
      <c r="C152" s="26" t="s">
        <v>102</v>
      </c>
      <c r="D152" s="34" t="s">
        <v>274</v>
      </c>
      <c r="F152" s="1">
        <v>19</v>
      </c>
    </row>
    <row r="153" spans="1:6" x14ac:dyDescent="0.2">
      <c r="A153" s="24"/>
      <c r="B153" s="70">
        <v>42892</v>
      </c>
      <c r="C153" s="56" t="s">
        <v>102</v>
      </c>
      <c r="D153" s="24" t="s">
        <v>274</v>
      </c>
      <c r="E153" s="1">
        <v>0</v>
      </c>
      <c r="F153" s="1">
        <v>10</v>
      </c>
    </row>
    <row r="154" spans="1:6" x14ac:dyDescent="0.2">
      <c r="A154" s="28"/>
      <c r="B154" s="67">
        <v>42570</v>
      </c>
      <c r="C154" s="55" t="s">
        <v>85</v>
      </c>
      <c r="D154" s="34" t="s">
        <v>119</v>
      </c>
      <c r="F154" s="1">
        <v>9.3000000000000007</v>
      </c>
    </row>
    <row r="155" spans="1:6" x14ac:dyDescent="0.2">
      <c r="A155" s="28"/>
      <c r="B155" s="68">
        <v>42598</v>
      </c>
      <c r="C155" s="55" t="s">
        <v>85</v>
      </c>
      <c r="D155" s="34" t="s">
        <v>119</v>
      </c>
      <c r="F155" s="1">
        <v>10.95</v>
      </c>
    </row>
    <row r="156" spans="1:6" x14ac:dyDescent="0.2">
      <c r="A156" s="28"/>
      <c r="B156" s="67">
        <v>42661</v>
      </c>
      <c r="C156" s="55" t="s">
        <v>85</v>
      </c>
      <c r="D156" s="8" t="s">
        <v>119</v>
      </c>
      <c r="F156" s="1">
        <v>3.65</v>
      </c>
    </row>
    <row r="157" spans="1:6" x14ac:dyDescent="0.2">
      <c r="A157" s="30"/>
      <c r="B157" s="46">
        <v>42710</v>
      </c>
      <c r="C157" s="26" t="s">
        <v>85</v>
      </c>
      <c r="D157" s="34" t="s">
        <v>119</v>
      </c>
      <c r="F157" s="1">
        <v>7.5</v>
      </c>
    </row>
    <row r="158" spans="1:6" x14ac:dyDescent="0.2">
      <c r="A158" s="30"/>
      <c r="B158" s="46">
        <v>42724</v>
      </c>
      <c r="C158" s="26" t="s">
        <v>85</v>
      </c>
      <c r="D158" s="34" t="s">
        <v>119</v>
      </c>
      <c r="F158" s="1">
        <v>107.23</v>
      </c>
    </row>
    <row r="159" spans="1:6" x14ac:dyDescent="0.2">
      <c r="A159" s="28"/>
      <c r="B159" s="46">
        <v>42738</v>
      </c>
      <c r="C159" s="26" t="s">
        <v>85</v>
      </c>
      <c r="D159" s="34" t="s">
        <v>119</v>
      </c>
      <c r="F159" s="1">
        <v>2</v>
      </c>
    </row>
    <row r="160" spans="1:6" x14ac:dyDescent="0.2">
      <c r="A160" s="28"/>
      <c r="B160" s="46">
        <v>42738</v>
      </c>
      <c r="C160" s="26" t="s">
        <v>85</v>
      </c>
      <c r="D160" s="34" t="s">
        <v>119</v>
      </c>
      <c r="F160" s="1">
        <v>54.75</v>
      </c>
    </row>
    <row r="161" spans="1:6" x14ac:dyDescent="0.2">
      <c r="A161" s="28"/>
      <c r="B161" s="46">
        <v>42738</v>
      </c>
      <c r="C161" s="26" t="s">
        <v>85</v>
      </c>
      <c r="D161" s="34" t="s">
        <v>119</v>
      </c>
      <c r="F161" s="1">
        <v>3.35</v>
      </c>
    </row>
    <row r="162" spans="1:6" x14ac:dyDescent="0.2">
      <c r="A162" s="30"/>
      <c r="B162" s="47">
        <v>42752</v>
      </c>
      <c r="C162" s="26" t="s">
        <v>85</v>
      </c>
      <c r="D162" s="34" t="s">
        <v>315</v>
      </c>
      <c r="F162" s="1">
        <v>107.85000000000005</v>
      </c>
    </row>
    <row r="163" spans="1:6" x14ac:dyDescent="0.2">
      <c r="A163" s="28"/>
      <c r="B163" s="46">
        <v>42752</v>
      </c>
      <c r="C163" s="26" t="s">
        <v>85</v>
      </c>
      <c r="D163" s="34" t="s">
        <v>315</v>
      </c>
      <c r="F163" s="1">
        <v>32.849999999999994</v>
      </c>
    </row>
    <row r="164" spans="1:6" x14ac:dyDescent="0.2">
      <c r="A164" s="30"/>
      <c r="B164" s="47">
        <v>42752</v>
      </c>
      <c r="C164" s="26" t="s">
        <v>85</v>
      </c>
      <c r="D164" s="34" t="s">
        <v>315</v>
      </c>
      <c r="F164" s="1">
        <v>5.56</v>
      </c>
    </row>
    <row r="165" spans="1:6" x14ac:dyDescent="0.2">
      <c r="A165" s="28"/>
      <c r="B165" s="68">
        <v>42773</v>
      </c>
      <c r="C165" s="55" t="s">
        <v>85</v>
      </c>
      <c r="D165" s="34" t="s">
        <v>315</v>
      </c>
      <c r="F165" s="1">
        <v>59.399999999999984</v>
      </c>
    </row>
    <row r="166" spans="1:6" x14ac:dyDescent="0.2">
      <c r="A166" s="28"/>
      <c r="B166" s="46">
        <v>42773</v>
      </c>
      <c r="C166" s="26" t="s">
        <v>85</v>
      </c>
      <c r="D166" s="34" t="s">
        <v>315</v>
      </c>
      <c r="F166" s="1">
        <v>3.65</v>
      </c>
    </row>
    <row r="167" spans="1:6" x14ac:dyDescent="0.2">
      <c r="A167" s="30"/>
      <c r="B167" s="46">
        <v>42787</v>
      </c>
      <c r="C167" s="26" t="s">
        <v>85</v>
      </c>
      <c r="D167" s="34" t="s">
        <v>315</v>
      </c>
      <c r="F167" s="1">
        <v>42.149999999999991</v>
      </c>
    </row>
    <row r="168" spans="1:6" x14ac:dyDescent="0.2">
      <c r="A168" s="30"/>
      <c r="B168" s="47">
        <v>42787</v>
      </c>
      <c r="C168" s="26" t="s">
        <v>85</v>
      </c>
      <c r="D168" s="34" t="s">
        <v>315</v>
      </c>
      <c r="F168" s="1">
        <v>3.55</v>
      </c>
    </row>
    <row r="169" spans="1:6" x14ac:dyDescent="0.2">
      <c r="A169" s="30"/>
      <c r="B169" s="46">
        <v>42801</v>
      </c>
      <c r="C169" s="26" t="s">
        <v>85</v>
      </c>
      <c r="D169" s="34" t="s">
        <v>342</v>
      </c>
      <c r="F169" s="1">
        <v>25.55</v>
      </c>
    </row>
    <row r="170" spans="1:6" x14ac:dyDescent="0.2">
      <c r="A170" s="30"/>
      <c r="B170" s="47">
        <v>42801</v>
      </c>
      <c r="C170" s="26" t="s">
        <v>85</v>
      </c>
      <c r="D170" s="34" t="s">
        <v>344</v>
      </c>
      <c r="F170" s="1">
        <v>10.85</v>
      </c>
    </row>
    <row r="171" spans="1:6" x14ac:dyDescent="0.2">
      <c r="A171" s="28"/>
      <c r="B171" s="46">
        <v>42801</v>
      </c>
      <c r="C171" s="26" t="s">
        <v>85</v>
      </c>
      <c r="D171" s="34" t="s">
        <v>352</v>
      </c>
      <c r="F171" s="1">
        <v>3.65</v>
      </c>
    </row>
    <row r="172" spans="1:6" x14ac:dyDescent="0.2">
      <c r="A172" s="30"/>
      <c r="B172" s="47">
        <v>42815</v>
      </c>
      <c r="C172" s="26" t="s">
        <v>85</v>
      </c>
      <c r="D172" s="34" t="s">
        <v>342</v>
      </c>
      <c r="F172" s="1">
        <v>160.6</v>
      </c>
    </row>
    <row r="173" spans="1:6" x14ac:dyDescent="0.2">
      <c r="A173" s="30"/>
      <c r="B173" s="46">
        <v>42815</v>
      </c>
      <c r="C173" s="26" t="s">
        <v>85</v>
      </c>
      <c r="D173" s="34" t="s">
        <v>344</v>
      </c>
      <c r="F173" s="1">
        <v>14.6</v>
      </c>
    </row>
    <row r="174" spans="1:6" x14ac:dyDescent="0.2">
      <c r="A174" s="28"/>
      <c r="B174" s="66">
        <v>42843</v>
      </c>
      <c r="C174" s="56" t="s">
        <v>85</v>
      </c>
      <c r="D174" s="34" t="s">
        <v>119</v>
      </c>
      <c r="F174" s="1">
        <v>10.5</v>
      </c>
    </row>
    <row r="175" spans="1:6" x14ac:dyDescent="0.2">
      <c r="A175" s="30"/>
      <c r="B175" s="47">
        <v>42843</v>
      </c>
      <c r="C175" s="26" t="s">
        <v>85</v>
      </c>
      <c r="D175" s="34" t="s">
        <v>119</v>
      </c>
      <c r="F175" s="1">
        <v>3.65</v>
      </c>
    </row>
    <row r="176" spans="1:6" x14ac:dyDescent="0.2">
      <c r="A176" s="28"/>
      <c r="B176" s="46">
        <v>42857</v>
      </c>
      <c r="C176" s="26" t="s">
        <v>85</v>
      </c>
      <c r="D176" s="34" t="s">
        <v>119</v>
      </c>
      <c r="F176" s="1">
        <v>7.3</v>
      </c>
    </row>
    <row r="177" spans="1:6" x14ac:dyDescent="0.2">
      <c r="A177" s="24"/>
      <c r="B177" s="70">
        <v>42892</v>
      </c>
      <c r="C177" s="56" t="s">
        <v>85</v>
      </c>
      <c r="D177" s="24" t="s">
        <v>342</v>
      </c>
      <c r="E177" s="1">
        <v>0</v>
      </c>
      <c r="F177" s="1">
        <v>3.65</v>
      </c>
    </row>
    <row r="178" spans="1:6" x14ac:dyDescent="0.2">
      <c r="A178" s="24"/>
      <c r="B178" s="70">
        <v>42892</v>
      </c>
      <c r="C178" s="56" t="s">
        <v>85</v>
      </c>
      <c r="D178" s="24" t="s">
        <v>344</v>
      </c>
      <c r="E178" s="1">
        <v>0</v>
      </c>
      <c r="F178" s="1">
        <v>7.3</v>
      </c>
    </row>
    <row r="179" spans="1:6" x14ac:dyDescent="0.2">
      <c r="A179" s="30"/>
      <c r="B179" s="46">
        <v>42661</v>
      </c>
      <c r="C179" s="26" t="s">
        <v>104</v>
      </c>
      <c r="D179" s="34" t="s">
        <v>260</v>
      </c>
      <c r="F179" s="1">
        <v>272</v>
      </c>
    </row>
    <row r="180" spans="1:6" x14ac:dyDescent="0.2">
      <c r="A180" s="28"/>
      <c r="B180" s="46">
        <v>42738</v>
      </c>
      <c r="C180" s="26" t="s">
        <v>104</v>
      </c>
      <c r="D180" s="34" t="s">
        <v>308</v>
      </c>
      <c r="F180" s="1">
        <v>290</v>
      </c>
    </row>
    <row r="181" spans="1:6" x14ac:dyDescent="0.2">
      <c r="A181" s="28"/>
      <c r="B181" s="46">
        <v>42598</v>
      </c>
      <c r="C181" s="26" t="s">
        <v>103</v>
      </c>
      <c r="D181" s="34" t="s">
        <v>195</v>
      </c>
      <c r="F181" s="1">
        <v>46</v>
      </c>
    </row>
    <row r="182" spans="1:6" x14ac:dyDescent="0.2">
      <c r="A182" s="30"/>
      <c r="B182" s="47">
        <v>42619</v>
      </c>
      <c r="C182" s="26" t="s">
        <v>103</v>
      </c>
      <c r="D182" s="34" t="s">
        <v>195</v>
      </c>
      <c r="F182" s="1">
        <v>42</v>
      </c>
    </row>
    <row r="183" spans="1:6" x14ac:dyDescent="0.2">
      <c r="A183" s="30"/>
      <c r="B183" s="47">
        <v>42645</v>
      </c>
      <c r="C183" s="26" t="s">
        <v>103</v>
      </c>
      <c r="D183" s="34" t="s">
        <v>195</v>
      </c>
      <c r="F183" s="1">
        <v>100</v>
      </c>
    </row>
    <row r="184" spans="1:6" x14ac:dyDescent="0.2">
      <c r="A184" s="28"/>
      <c r="B184" s="46">
        <v>42689</v>
      </c>
      <c r="C184" s="26" t="s">
        <v>103</v>
      </c>
      <c r="D184" s="34" t="s">
        <v>273</v>
      </c>
      <c r="F184" s="1">
        <v>23</v>
      </c>
    </row>
    <row r="185" spans="1:6" x14ac:dyDescent="0.2">
      <c r="A185" s="28"/>
      <c r="B185" s="46">
        <v>42710</v>
      </c>
      <c r="C185" s="26" t="s">
        <v>103</v>
      </c>
      <c r="D185" s="34" t="s">
        <v>273</v>
      </c>
      <c r="F185" s="1">
        <v>16</v>
      </c>
    </row>
    <row r="186" spans="1:6" x14ac:dyDescent="0.2">
      <c r="A186" s="30"/>
      <c r="B186" s="46">
        <v>42724</v>
      </c>
      <c r="C186" s="26" t="s">
        <v>103</v>
      </c>
      <c r="D186" s="34" t="s">
        <v>273</v>
      </c>
      <c r="F186" s="1">
        <v>26</v>
      </c>
    </row>
    <row r="187" spans="1:6" x14ac:dyDescent="0.2">
      <c r="A187" s="30"/>
      <c r="B187" s="47">
        <v>42738</v>
      </c>
      <c r="C187" s="26" t="s">
        <v>103</v>
      </c>
      <c r="D187" s="34" t="s">
        <v>273</v>
      </c>
      <c r="F187" s="1">
        <v>23</v>
      </c>
    </row>
    <row r="188" spans="1:6" x14ac:dyDescent="0.2">
      <c r="A188" s="30"/>
      <c r="B188" s="46">
        <v>42752</v>
      </c>
      <c r="C188" s="26" t="s">
        <v>313</v>
      </c>
      <c r="D188" s="34" t="s">
        <v>273</v>
      </c>
      <c r="F188" s="1">
        <v>27</v>
      </c>
    </row>
    <row r="189" spans="1:6" x14ac:dyDescent="0.2">
      <c r="A189" s="28"/>
      <c r="B189" s="46">
        <v>42787</v>
      </c>
      <c r="C189" s="26" t="s">
        <v>103</v>
      </c>
      <c r="D189" s="34" t="s">
        <v>329</v>
      </c>
      <c r="F189" s="1">
        <v>46</v>
      </c>
    </row>
    <row r="190" spans="1:6" x14ac:dyDescent="0.2">
      <c r="A190" s="28"/>
      <c r="B190" s="46">
        <v>42815</v>
      </c>
      <c r="C190" s="26" t="s">
        <v>103</v>
      </c>
      <c r="D190" s="34" t="s">
        <v>273</v>
      </c>
      <c r="F190" s="1">
        <v>18</v>
      </c>
    </row>
    <row r="191" spans="1:6" x14ac:dyDescent="0.2">
      <c r="A191" s="28"/>
      <c r="B191" s="46">
        <v>42843</v>
      </c>
      <c r="C191" s="26" t="s">
        <v>103</v>
      </c>
      <c r="D191" s="34" t="s">
        <v>273</v>
      </c>
      <c r="E191" s="1">
        <v>0</v>
      </c>
      <c r="F191" s="1">
        <v>24</v>
      </c>
    </row>
    <row r="192" spans="1:6" x14ac:dyDescent="0.2">
      <c r="A192" s="30"/>
      <c r="B192" s="47">
        <v>42857</v>
      </c>
      <c r="C192" s="26" t="s">
        <v>103</v>
      </c>
      <c r="D192" s="34" t="s">
        <v>273</v>
      </c>
      <c r="F192" s="1">
        <v>25</v>
      </c>
    </row>
    <row r="193" spans="1:6" x14ac:dyDescent="0.2">
      <c r="A193" s="28"/>
      <c r="B193" s="46">
        <v>42871</v>
      </c>
      <c r="C193" s="26" t="s">
        <v>103</v>
      </c>
      <c r="D193" s="34" t="s">
        <v>273</v>
      </c>
      <c r="F193" s="1">
        <v>25</v>
      </c>
    </row>
    <row r="194" spans="1:6" x14ac:dyDescent="0.2">
      <c r="A194" s="24"/>
      <c r="B194" s="70">
        <v>42892</v>
      </c>
      <c r="C194" s="56" t="s">
        <v>103</v>
      </c>
      <c r="D194" s="24" t="s">
        <v>273</v>
      </c>
      <c r="E194" s="1">
        <v>0</v>
      </c>
      <c r="F194" s="1">
        <v>31</v>
      </c>
    </row>
    <row r="195" spans="1:6" x14ac:dyDescent="0.2">
      <c r="A195" s="28"/>
      <c r="B195" s="67">
        <v>42645</v>
      </c>
      <c r="C195" s="55" t="s">
        <v>105</v>
      </c>
      <c r="D195" s="34" t="s">
        <v>238</v>
      </c>
      <c r="F195" s="1">
        <v>135</v>
      </c>
    </row>
    <row r="196" spans="1:6" x14ac:dyDescent="0.2">
      <c r="A196" s="28"/>
      <c r="B196" s="46">
        <v>42661</v>
      </c>
      <c r="C196" s="26" t="s">
        <v>105</v>
      </c>
      <c r="D196" s="34" t="s">
        <v>238</v>
      </c>
      <c r="F196" s="1">
        <v>7.5</v>
      </c>
    </row>
    <row r="197" spans="1:6" x14ac:dyDescent="0.2">
      <c r="A197" s="28"/>
      <c r="B197" s="46">
        <v>42689</v>
      </c>
      <c r="C197" s="26" t="s">
        <v>105</v>
      </c>
      <c r="D197" s="34" t="s">
        <v>238</v>
      </c>
      <c r="F197" s="1">
        <v>15</v>
      </c>
    </row>
    <row r="198" spans="1:6" x14ac:dyDescent="0.2">
      <c r="A198" s="30"/>
      <c r="B198" s="47">
        <v>42710</v>
      </c>
      <c r="C198" s="26" t="s">
        <v>105</v>
      </c>
      <c r="D198" s="34" t="s">
        <v>283</v>
      </c>
      <c r="F198" s="1">
        <v>75</v>
      </c>
    </row>
    <row r="199" spans="1:6" x14ac:dyDescent="0.2">
      <c r="A199" s="30"/>
      <c r="B199" s="46">
        <v>42738</v>
      </c>
      <c r="C199" s="26" t="s">
        <v>105</v>
      </c>
      <c r="D199" s="34" t="s">
        <v>238</v>
      </c>
      <c r="F199" s="1">
        <v>7.5</v>
      </c>
    </row>
    <row r="200" spans="1:6" x14ac:dyDescent="0.2">
      <c r="A200" s="30"/>
      <c r="B200" s="47">
        <v>42773</v>
      </c>
      <c r="C200" s="26" t="s">
        <v>105</v>
      </c>
      <c r="D200" s="34" t="s">
        <v>328</v>
      </c>
      <c r="F200" s="1">
        <v>14.5875</v>
      </c>
    </row>
    <row r="201" spans="1:6" x14ac:dyDescent="0.2">
      <c r="A201" s="28"/>
      <c r="B201" s="66">
        <v>42871</v>
      </c>
      <c r="C201" s="26" t="s">
        <v>105</v>
      </c>
      <c r="D201" s="34" t="s">
        <v>238</v>
      </c>
      <c r="F201" s="1">
        <v>15</v>
      </c>
    </row>
    <row r="202" spans="1:6" x14ac:dyDescent="0.2">
      <c r="A202" s="28"/>
      <c r="B202" s="46">
        <v>42871</v>
      </c>
      <c r="C202" s="26" t="s">
        <v>105</v>
      </c>
      <c r="D202" s="34" t="s">
        <v>238</v>
      </c>
      <c r="F202" s="1">
        <v>45</v>
      </c>
    </row>
    <row r="203" spans="1:6" x14ac:dyDescent="0.2">
      <c r="A203" s="24"/>
      <c r="B203" s="70">
        <v>42892</v>
      </c>
      <c r="C203" s="56" t="s">
        <v>105</v>
      </c>
      <c r="D203" s="24" t="s">
        <v>238</v>
      </c>
      <c r="E203" s="1">
        <v>0</v>
      </c>
      <c r="F203" s="1">
        <v>105</v>
      </c>
    </row>
    <row r="204" spans="1:6" x14ac:dyDescent="0.2">
      <c r="A204" s="28"/>
      <c r="B204" s="46">
        <v>42570</v>
      </c>
      <c r="C204" s="26" t="s">
        <v>106</v>
      </c>
      <c r="D204" s="34" t="s">
        <v>197</v>
      </c>
      <c r="F204" s="1">
        <v>8</v>
      </c>
    </row>
    <row r="205" spans="1:6" x14ac:dyDescent="0.2">
      <c r="A205" s="28"/>
      <c r="B205" s="46">
        <v>42598</v>
      </c>
      <c r="C205" s="26" t="s">
        <v>106</v>
      </c>
      <c r="D205" s="34" t="s">
        <v>197</v>
      </c>
      <c r="F205" s="1">
        <v>3</v>
      </c>
    </row>
    <row r="206" spans="1:6" x14ac:dyDescent="0.2">
      <c r="A206" s="28"/>
      <c r="B206" s="46">
        <v>42619</v>
      </c>
      <c r="C206" s="26" t="s">
        <v>106</v>
      </c>
      <c r="D206" s="34" t="s">
        <v>197</v>
      </c>
      <c r="F206" s="1">
        <v>2</v>
      </c>
    </row>
    <row r="207" spans="1:6" x14ac:dyDescent="0.2">
      <c r="A207" s="28"/>
      <c r="B207" s="46">
        <v>42724</v>
      </c>
      <c r="C207" s="26" t="s">
        <v>106</v>
      </c>
      <c r="D207" s="34" t="s">
        <v>279</v>
      </c>
      <c r="F207" s="1">
        <v>92.8</v>
      </c>
    </row>
    <row r="208" spans="1:6" x14ac:dyDescent="0.2">
      <c r="A208" s="28"/>
      <c r="B208" s="46">
        <v>42738</v>
      </c>
      <c r="C208" s="26" t="s">
        <v>106</v>
      </c>
      <c r="D208" s="34" t="s">
        <v>279</v>
      </c>
      <c r="F208" s="1">
        <v>92.2</v>
      </c>
    </row>
    <row r="209" spans="1:6" x14ac:dyDescent="0.2">
      <c r="A209" s="28"/>
      <c r="B209" s="46">
        <v>42738</v>
      </c>
      <c r="C209" s="26" t="s">
        <v>106</v>
      </c>
      <c r="D209" s="34" t="s">
        <v>302</v>
      </c>
      <c r="F209" s="1">
        <v>500</v>
      </c>
    </row>
    <row r="210" spans="1:6" x14ac:dyDescent="0.2">
      <c r="A210" s="30"/>
      <c r="B210" s="47">
        <v>42843</v>
      </c>
      <c r="C210" s="26" t="s">
        <v>106</v>
      </c>
      <c r="D210" s="34" t="s">
        <v>279</v>
      </c>
      <c r="E210" s="1">
        <v>0</v>
      </c>
      <c r="F210" s="1">
        <v>6.7</v>
      </c>
    </row>
    <row r="211" spans="1:6" x14ac:dyDescent="0.2">
      <c r="A211" s="28"/>
      <c r="B211" s="46">
        <v>42857</v>
      </c>
      <c r="C211" s="26" t="s">
        <v>106</v>
      </c>
      <c r="D211" s="34" t="s">
        <v>614</v>
      </c>
      <c r="F211" s="1">
        <v>100</v>
      </c>
    </row>
    <row r="212" spans="1:6" x14ac:dyDescent="0.2">
      <c r="A212" s="24"/>
      <c r="B212" s="70">
        <v>42892</v>
      </c>
      <c r="C212" s="56" t="s">
        <v>106</v>
      </c>
      <c r="D212" s="24" t="s">
        <v>634</v>
      </c>
      <c r="E212" s="1">
        <v>0</v>
      </c>
      <c r="F212" s="1">
        <v>125</v>
      </c>
    </row>
    <row r="213" spans="1:6" x14ac:dyDescent="0.2">
      <c r="A213" s="24"/>
      <c r="B213" s="70">
        <v>42892</v>
      </c>
      <c r="C213" s="56" t="s">
        <v>106</v>
      </c>
      <c r="D213" s="24" t="s">
        <v>279</v>
      </c>
      <c r="E213" s="1">
        <v>0</v>
      </c>
      <c r="F213" s="1">
        <v>25</v>
      </c>
    </row>
    <row r="214" spans="1:6" x14ac:dyDescent="0.2">
      <c r="A214" s="28">
        <v>6938</v>
      </c>
      <c r="B214" s="66">
        <v>773132</v>
      </c>
      <c r="C214" s="55" t="s">
        <v>106</v>
      </c>
      <c r="D214" s="34" t="s">
        <v>247</v>
      </c>
      <c r="F214" s="1">
        <v>788</v>
      </c>
    </row>
    <row r="215" spans="1:6" x14ac:dyDescent="0.2">
      <c r="A215" s="28"/>
      <c r="B215" s="46">
        <v>42598</v>
      </c>
      <c r="C215" s="56" t="s">
        <v>107</v>
      </c>
      <c r="D215" s="34" t="s">
        <v>212</v>
      </c>
      <c r="F215" s="1">
        <v>50</v>
      </c>
    </row>
    <row r="216" spans="1:6" x14ac:dyDescent="0.2">
      <c r="A216" s="28"/>
      <c r="B216" s="46">
        <v>42675</v>
      </c>
      <c r="C216" s="26" t="s">
        <v>107</v>
      </c>
      <c r="D216" s="34" t="s">
        <v>269</v>
      </c>
      <c r="F216" s="1">
        <v>50</v>
      </c>
    </row>
    <row r="217" spans="1:6" x14ac:dyDescent="0.2">
      <c r="A217" s="28"/>
      <c r="B217" s="67">
        <v>42689</v>
      </c>
      <c r="C217" s="55" t="s">
        <v>107</v>
      </c>
      <c r="D217" s="8" t="s">
        <v>277</v>
      </c>
      <c r="F217" s="1">
        <v>60</v>
      </c>
    </row>
    <row r="218" spans="1:6" x14ac:dyDescent="0.2">
      <c r="A218" s="28"/>
      <c r="B218" s="46">
        <v>42724</v>
      </c>
      <c r="C218" s="26" t="s">
        <v>107</v>
      </c>
      <c r="D218" s="34" t="s">
        <v>296</v>
      </c>
      <c r="F218" s="1">
        <v>7</v>
      </c>
    </row>
    <row r="219" spans="1:6" x14ac:dyDescent="0.2">
      <c r="A219" s="28"/>
      <c r="B219" s="46">
        <v>42773</v>
      </c>
      <c r="C219" s="26" t="s">
        <v>107</v>
      </c>
      <c r="D219" s="29" t="s">
        <v>272</v>
      </c>
      <c r="F219" s="1">
        <v>30</v>
      </c>
    </row>
    <row r="220" spans="1:6" x14ac:dyDescent="0.2">
      <c r="A220" s="28"/>
      <c r="B220" s="46">
        <v>42787</v>
      </c>
      <c r="C220" s="26" t="s">
        <v>107</v>
      </c>
      <c r="D220" s="34" t="s">
        <v>272</v>
      </c>
      <c r="E220" s="1">
        <v>0</v>
      </c>
      <c r="F220" s="1">
        <v>16</v>
      </c>
    </row>
    <row r="221" spans="1:6" x14ac:dyDescent="0.2">
      <c r="A221" s="30"/>
      <c r="B221" s="46">
        <v>42871</v>
      </c>
      <c r="C221" s="26" t="s">
        <v>107</v>
      </c>
      <c r="D221" s="34" t="s">
        <v>163</v>
      </c>
      <c r="F221" s="1">
        <v>25</v>
      </c>
    </row>
    <row r="222" spans="1:6" x14ac:dyDescent="0.2">
      <c r="A222" s="30"/>
      <c r="B222" s="47">
        <v>42871</v>
      </c>
      <c r="C222" s="26" t="s">
        <v>107</v>
      </c>
      <c r="D222" s="34" t="s">
        <v>614</v>
      </c>
      <c r="F222" s="1">
        <v>100</v>
      </c>
    </row>
    <row r="223" spans="1:6" x14ac:dyDescent="0.2">
      <c r="A223" s="28"/>
      <c r="B223" s="46">
        <v>42871</v>
      </c>
      <c r="C223" s="26" t="s">
        <v>107</v>
      </c>
      <c r="D223" s="34" t="s">
        <v>617</v>
      </c>
      <c r="F223" s="1">
        <v>79.84</v>
      </c>
    </row>
    <row r="224" spans="1:6" x14ac:dyDescent="0.2">
      <c r="A224" s="24"/>
      <c r="B224" s="70">
        <v>42892</v>
      </c>
      <c r="C224" s="56" t="s">
        <v>107</v>
      </c>
      <c r="D224" s="24" t="s">
        <v>633</v>
      </c>
      <c r="E224" s="1">
        <v>0</v>
      </c>
      <c r="F224" s="1">
        <v>136.02000000000001</v>
      </c>
    </row>
    <row r="225" spans="1:6" x14ac:dyDescent="0.2">
      <c r="A225" s="28"/>
      <c r="B225" s="46">
        <v>42570</v>
      </c>
      <c r="C225" s="26" t="s">
        <v>189</v>
      </c>
      <c r="D225" s="34" t="s">
        <v>195</v>
      </c>
      <c r="F225" s="1">
        <v>24</v>
      </c>
    </row>
    <row r="226" spans="1:6" x14ac:dyDescent="0.2">
      <c r="A226" s="28"/>
      <c r="B226" s="46">
        <v>42689</v>
      </c>
      <c r="C226" s="26" t="s">
        <v>281</v>
      </c>
      <c r="D226" s="34" t="s">
        <v>709</v>
      </c>
      <c r="F226" s="1">
        <v>12</v>
      </c>
    </row>
    <row r="227" spans="1:6" x14ac:dyDescent="0.2">
      <c r="A227" s="30"/>
      <c r="B227" s="46">
        <v>42752</v>
      </c>
      <c r="C227" s="26" t="s">
        <v>189</v>
      </c>
      <c r="D227" s="34" t="s">
        <v>710</v>
      </c>
      <c r="F227" s="1">
        <v>19.02</v>
      </c>
    </row>
    <row r="228" spans="1:6" x14ac:dyDescent="0.2">
      <c r="A228" s="30"/>
      <c r="B228" s="47">
        <v>42752</v>
      </c>
      <c r="C228" s="26" t="s">
        <v>189</v>
      </c>
      <c r="D228" s="34" t="s">
        <v>264</v>
      </c>
      <c r="F228" s="1">
        <v>106</v>
      </c>
    </row>
    <row r="229" spans="1:6" x14ac:dyDescent="0.2">
      <c r="A229" s="28"/>
      <c r="B229" s="46">
        <v>42787</v>
      </c>
      <c r="C229" s="26" t="s">
        <v>189</v>
      </c>
      <c r="D229" s="34" t="s">
        <v>332</v>
      </c>
      <c r="F229" s="1">
        <v>13.1</v>
      </c>
    </row>
    <row r="230" spans="1:6" x14ac:dyDescent="0.2">
      <c r="A230" s="30"/>
      <c r="B230" s="47">
        <v>42843</v>
      </c>
      <c r="C230" s="26" t="s">
        <v>189</v>
      </c>
      <c r="D230" s="34" t="s">
        <v>600</v>
      </c>
      <c r="F230" s="1">
        <v>1020</v>
      </c>
    </row>
    <row r="231" spans="1:6" x14ac:dyDescent="0.2">
      <c r="A231" s="28"/>
      <c r="B231" s="66">
        <v>42552</v>
      </c>
      <c r="C231" s="55" t="s">
        <v>87</v>
      </c>
      <c r="D231" s="34" t="s">
        <v>262</v>
      </c>
      <c r="F231" s="1">
        <v>1338</v>
      </c>
    </row>
    <row r="232" spans="1:6" x14ac:dyDescent="0.2">
      <c r="A232" s="28"/>
      <c r="B232" s="67">
        <v>42570</v>
      </c>
      <c r="C232" s="26" t="s">
        <v>87</v>
      </c>
      <c r="D232" s="41" t="s">
        <v>120</v>
      </c>
      <c r="F232" s="1">
        <v>8</v>
      </c>
    </row>
    <row r="233" spans="1:6" x14ac:dyDescent="0.2">
      <c r="A233" s="28"/>
      <c r="B233" s="46">
        <v>42598</v>
      </c>
      <c r="C233" s="26" t="s">
        <v>87</v>
      </c>
      <c r="D233" s="34" t="s">
        <v>120</v>
      </c>
      <c r="F233" s="1">
        <v>3</v>
      </c>
    </row>
    <row r="234" spans="1:6" x14ac:dyDescent="0.2">
      <c r="A234" s="30"/>
      <c r="B234" s="47">
        <v>42619</v>
      </c>
      <c r="C234" s="26" t="s">
        <v>87</v>
      </c>
      <c r="D234" s="34" t="s">
        <v>120</v>
      </c>
      <c r="F234" s="1">
        <v>2</v>
      </c>
    </row>
    <row r="235" spans="1:6" x14ac:dyDescent="0.2">
      <c r="A235" s="28"/>
      <c r="B235" s="66">
        <v>42645</v>
      </c>
      <c r="C235" s="56" t="s">
        <v>87</v>
      </c>
      <c r="D235" s="34" t="s">
        <v>233</v>
      </c>
      <c r="F235" s="1">
        <v>194</v>
      </c>
    </row>
    <row r="236" spans="1:6" x14ac:dyDescent="0.2">
      <c r="A236" s="28"/>
      <c r="B236" s="46">
        <v>42645</v>
      </c>
      <c r="C236" s="56" t="s">
        <v>87</v>
      </c>
      <c r="D236" s="34" t="s">
        <v>236</v>
      </c>
      <c r="F236" s="1">
        <v>3583.17</v>
      </c>
    </row>
    <row r="237" spans="1:6" x14ac:dyDescent="0.2">
      <c r="A237" s="28"/>
      <c r="B237" s="46">
        <v>42661</v>
      </c>
      <c r="C237" s="26" t="s">
        <v>87</v>
      </c>
      <c r="D237" s="29" t="s">
        <v>261</v>
      </c>
      <c r="F237" s="1">
        <v>50</v>
      </c>
    </row>
    <row r="238" spans="1:6" x14ac:dyDescent="0.2">
      <c r="A238" s="30"/>
      <c r="B238" s="47">
        <v>42710</v>
      </c>
      <c r="C238" s="26" t="s">
        <v>87</v>
      </c>
      <c r="D238" s="34" t="s">
        <v>589</v>
      </c>
      <c r="F238" s="1">
        <v>0.35</v>
      </c>
    </row>
    <row r="239" spans="1:6" x14ac:dyDescent="0.2">
      <c r="A239" s="28"/>
      <c r="B239" s="46">
        <v>42815</v>
      </c>
      <c r="C239" s="26" t="s">
        <v>87</v>
      </c>
      <c r="D239" s="34" t="s">
        <v>279</v>
      </c>
      <c r="F239" s="1">
        <v>1.05</v>
      </c>
    </row>
    <row r="240" spans="1:6" x14ac:dyDescent="0.2">
      <c r="A240" s="28"/>
      <c r="B240" s="46">
        <v>42857</v>
      </c>
      <c r="C240" s="56" t="s">
        <v>87</v>
      </c>
      <c r="D240" s="34" t="s">
        <v>233</v>
      </c>
      <c r="F240" s="1">
        <v>2205.7600000000002</v>
      </c>
    </row>
    <row r="241" spans="1:7" x14ac:dyDescent="0.2">
      <c r="A241" s="28"/>
      <c r="B241" s="46">
        <v>42871</v>
      </c>
      <c r="C241" s="26" t="s">
        <v>87</v>
      </c>
      <c r="D241" s="34" t="s">
        <v>120</v>
      </c>
      <c r="F241" s="1">
        <v>858.04</v>
      </c>
    </row>
    <row r="242" spans="1:7" x14ac:dyDescent="0.2">
      <c r="A242" s="24"/>
      <c r="B242" s="70">
        <v>42892</v>
      </c>
      <c r="C242" s="56" t="s">
        <v>87</v>
      </c>
      <c r="D242" s="24" t="s">
        <v>261</v>
      </c>
      <c r="E242" s="1">
        <v>0</v>
      </c>
      <c r="F242" s="1">
        <v>3919</v>
      </c>
      <c r="G242" s="35">
        <f>SUM(F231:F242)</f>
        <v>12162.37</v>
      </c>
    </row>
    <row r="243" spans="1:7" x14ac:dyDescent="0.2">
      <c r="A243" s="28"/>
      <c r="B243" s="46">
        <v>42619</v>
      </c>
      <c r="C243" s="26" t="s">
        <v>88</v>
      </c>
      <c r="D243" s="34" t="s">
        <v>223</v>
      </c>
      <c r="F243" s="1">
        <v>530</v>
      </c>
    </row>
    <row r="244" spans="1:7" x14ac:dyDescent="0.2">
      <c r="A244" s="30"/>
      <c r="B244" s="46">
        <v>42570</v>
      </c>
      <c r="C244" s="26" t="s">
        <v>90</v>
      </c>
      <c r="D244" s="34" t="s">
        <v>196</v>
      </c>
      <c r="F244" s="1">
        <v>60</v>
      </c>
    </row>
    <row r="245" spans="1:7" x14ac:dyDescent="0.2">
      <c r="A245" s="30"/>
      <c r="B245" s="47">
        <v>42598</v>
      </c>
      <c r="C245" s="26" t="s">
        <v>90</v>
      </c>
      <c r="D245" s="34" t="s">
        <v>196</v>
      </c>
      <c r="F245" s="1">
        <v>128</v>
      </c>
    </row>
    <row r="246" spans="1:7" x14ac:dyDescent="0.2">
      <c r="A246" s="28"/>
      <c r="B246" s="46">
        <v>42619</v>
      </c>
      <c r="C246" s="26" t="s">
        <v>90</v>
      </c>
      <c r="D246" s="34" t="s">
        <v>196</v>
      </c>
      <c r="F246" s="1">
        <v>70</v>
      </c>
    </row>
    <row r="247" spans="1:7" x14ac:dyDescent="0.2">
      <c r="A247" s="28"/>
      <c r="B247" s="66">
        <v>42645</v>
      </c>
      <c r="C247" s="55" t="s">
        <v>90</v>
      </c>
      <c r="D247" s="34" t="s">
        <v>196</v>
      </c>
      <c r="F247" s="1">
        <v>210</v>
      </c>
    </row>
    <row r="248" spans="1:7" x14ac:dyDescent="0.2">
      <c r="A248" s="28"/>
      <c r="B248" s="46">
        <v>42661</v>
      </c>
      <c r="C248" s="26" t="s">
        <v>90</v>
      </c>
      <c r="D248" s="34" t="s">
        <v>196</v>
      </c>
      <c r="F248" s="1">
        <v>68</v>
      </c>
    </row>
    <row r="249" spans="1:7" x14ac:dyDescent="0.2">
      <c r="A249" s="30"/>
      <c r="B249" s="46">
        <v>42689</v>
      </c>
      <c r="C249" s="26" t="s">
        <v>90</v>
      </c>
      <c r="D249" s="34" t="s">
        <v>275</v>
      </c>
      <c r="F249" s="1">
        <v>95</v>
      </c>
    </row>
    <row r="250" spans="1:7" x14ac:dyDescent="0.2">
      <c r="A250" s="30"/>
      <c r="B250" s="47">
        <v>42710</v>
      </c>
      <c r="C250" s="26" t="s">
        <v>90</v>
      </c>
      <c r="D250" s="34" t="s">
        <v>275</v>
      </c>
      <c r="F250" s="1">
        <v>115</v>
      </c>
    </row>
    <row r="251" spans="1:7" x14ac:dyDescent="0.2">
      <c r="A251" s="28"/>
      <c r="B251" s="46">
        <v>42724</v>
      </c>
      <c r="C251" s="26" t="s">
        <v>90</v>
      </c>
      <c r="D251" s="29" t="s">
        <v>275</v>
      </c>
      <c r="F251" s="1">
        <v>66</v>
      </c>
    </row>
    <row r="252" spans="1:7" x14ac:dyDescent="0.2">
      <c r="A252" s="28"/>
      <c r="B252" s="46">
        <v>42738</v>
      </c>
      <c r="C252" s="26" t="s">
        <v>90</v>
      </c>
      <c r="D252" s="29" t="s">
        <v>275</v>
      </c>
      <c r="F252" s="1">
        <v>103</v>
      </c>
    </row>
    <row r="253" spans="1:7" x14ac:dyDescent="0.2">
      <c r="A253" s="28"/>
      <c r="B253" s="46">
        <v>42752</v>
      </c>
      <c r="C253" s="56" t="s">
        <v>90</v>
      </c>
      <c r="D253" s="34" t="s">
        <v>196</v>
      </c>
      <c r="F253" s="1">
        <v>83</v>
      </c>
    </row>
    <row r="254" spans="1:7" x14ac:dyDescent="0.2">
      <c r="A254" s="30"/>
      <c r="B254" s="46">
        <v>42773</v>
      </c>
      <c r="C254" s="26" t="s">
        <v>90</v>
      </c>
      <c r="D254" s="34" t="s">
        <v>275</v>
      </c>
      <c r="F254" s="1">
        <v>87</v>
      </c>
    </row>
    <row r="255" spans="1:7" x14ac:dyDescent="0.2">
      <c r="A255" s="28"/>
      <c r="B255" s="67">
        <v>42787</v>
      </c>
      <c r="C255" s="55" t="s">
        <v>90</v>
      </c>
      <c r="D255" s="34" t="s">
        <v>331</v>
      </c>
      <c r="F255" s="1">
        <v>93</v>
      </c>
    </row>
    <row r="256" spans="1:7" x14ac:dyDescent="0.2">
      <c r="A256" s="28"/>
      <c r="B256" s="68">
        <v>42801</v>
      </c>
      <c r="C256" s="55" t="s">
        <v>90</v>
      </c>
      <c r="D256" s="34" t="s">
        <v>196</v>
      </c>
      <c r="F256" s="1">
        <v>51</v>
      </c>
    </row>
    <row r="257" spans="1:6" x14ac:dyDescent="0.2">
      <c r="A257" s="28"/>
      <c r="B257" s="66">
        <v>42815</v>
      </c>
      <c r="C257" s="55" t="s">
        <v>90</v>
      </c>
      <c r="D257" s="34" t="s">
        <v>196</v>
      </c>
      <c r="F257" s="1">
        <v>82</v>
      </c>
    </row>
    <row r="258" spans="1:6" x14ac:dyDescent="0.2">
      <c r="A258" s="28"/>
      <c r="B258" s="68">
        <v>42843</v>
      </c>
      <c r="C258" s="55" t="s">
        <v>90</v>
      </c>
      <c r="D258" s="34" t="s">
        <v>196</v>
      </c>
      <c r="E258" s="1">
        <v>0</v>
      </c>
      <c r="F258" s="1">
        <v>108</v>
      </c>
    </row>
    <row r="259" spans="1:6" x14ac:dyDescent="0.2">
      <c r="A259" s="30"/>
      <c r="B259" s="46">
        <v>42857</v>
      </c>
      <c r="C259" s="26" t="s">
        <v>90</v>
      </c>
      <c r="D259" s="34" t="s">
        <v>196</v>
      </c>
      <c r="F259" s="1">
        <v>97</v>
      </c>
    </row>
    <row r="260" spans="1:6" x14ac:dyDescent="0.2">
      <c r="A260" s="30"/>
      <c r="B260" s="46">
        <v>42871</v>
      </c>
      <c r="C260" s="26" t="s">
        <v>90</v>
      </c>
      <c r="D260" s="34" t="s">
        <v>275</v>
      </c>
      <c r="F260" s="1">
        <v>112</v>
      </c>
    </row>
    <row r="261" spans="1:6" x14ac:dyDescent="0.2">
      <c r="A261" s="24"/>
      <c r="B261" s="70">
        <v>42892</v>
      </c>
      <c r="C261" s="56" t="s">
        <v>90</v>
      </c>
      <c r="D261" s="24" t="s">
        <v>196</v>
      </c>
      <c r="E261" s="1">
        <v>0</v>
      </c>
      <c r="F261" s="1">
        <v>59</v>
      </c>
    </row>
    <row r="262" spans="1:6" x14ac:dyDescent="0.2">
      <c r="A262" s="28"/>
      <c r="B262" s="46">
        <v>42619</v>
      </c>
      <c r="C262" s="26" t="s">
        <v>91</v>
      </c>
      <c r="D262" s="34" t="s">
        <v>222</v>
      </c>
      <c r="F262" s="1">
        <v>22</v>
      </c>
    </row>
    <row r="263" spans="1:6" x14ac:dyDescent="0.2">
      <c r="A263" s="28"/>
      <c r="B263" s="46">
        <v>42710</v>
      </c>
      <c r="C263" s="56" t="s">
        <v>92</v>
      </c>
      <c r="D263" s="34" t="s">
        <v>282</v>
      </c>
      <c r="F263" s="1">
        <v>17564</v>
      </c>
    </row>
    <row r="264" spans="1:6" x14ac:dyDescent="0.2">
      <c r="A264" s="28"/>
      <c r="B264" s="46">
        <v>42710</v>
      </c>
      <c r="C264" s="26" t="s">
        <v>92</v>
      </c>
      <c r="D264" s="34" t="s">
        <v>282</v>
      </c>
      <c r="F264" s="1">
        <v>8772.2099999999991</v>
      </c>
    </row>
    <row r="265" spans="1:6" x14ac:dyDescent="0.2">
      <c r="A265" s="30"/>
      <c r="B265" s="47">
        <v>42724</v>
      </c>
      <c r="C265" s="26" t="s">
        <v>92</v>
      </c>
      <c r="D265" s="34" t="s">
        <v>299</v>
      </c>
      <c r="F265" s="1">
        <v>9045.3799999999992</v>
      </c>
    </row>
    <row r="266" spans="1:6" x14ac:dyDescent="0.2">
      <c r="A266" s="30"/>
      <c r="B266" s="47">
        <v>42738</v>
      </c>
      <c r="C266" s="26" t="s">
        <v>92</v>
      </c>
      <c r="D266" s="34" t="s">
        <v>299</v>
      </c>
      <c r="F266" s="1">
        <v>8511</v>
      </c>
    </row>
    <row r="267" spans="1:6" x14ac:dyDescent="0.2">
      <c r="A267" s="30">
        <v>6995</v>
      </c>
      <c r="B267" s="46">
        <v>42752</v>
      </c>
      <c r="C267" s="26" t="s">
        <v>78</v>
      </c>
      <c r="D267" s="34" t="s">
        <v>318</v>
      </c>
      <c r="E267" s="1">
        <v>989</v>
      </c>
    </row>
    <row r="268" spans="1:6" x14ac:dyDescent="0.2">
      <c r="A268" s="28">
        <v>6915</v>
      </c>
      <c r="B268" s="46">
        <v>42598</v>
      </c>
      <c r="C268" s="26" t="s">
        <v>79</v>
      </c>
      <c r="D268" s="34" t="s">
        <v>172</v>
      </c>
      <c r="E268" s="1">
        <v>1000</v>
      </c>
    </row>
    <row r="269" spans="1:6" x14ac:dyDescent="0.2">
      <c r="A269" s="28">
        <v>6955</v>
      </c>
      <c r="B269" s="72">
        <v>42675</v>
      </c>
      <c r="C269" s="55" t="s">
        <v>82</v>
      </c>
      <c r="D269" s="34" t="s">
        <v>264</v>
      </c>
      <c r="E269" s="1">
        <v>2500</v>
      </c>
    </row>
    <row r="270" spans="1:6" x14ac:dyDescent="0.2">
      <c r="A270" s="30">
        <v>6928</v>
      </c>
      <c r="B270" s="46">
        <v>42619</v>
      </c>
      <c r="C270" s="26" t="s">
        <v>83</v>
      </c>
      <c r="D270" s="34" t="s">
        <v>227</v>
      </c>
      <c r="E270" s="1">
        <v>25</v>
      </c>
    </row>
    <row r="271" spans="1:6" x14ac:dyDescent="0.2">
      <c r="A271" s="30">
        <v>7037</v>
      </c>
      <c r="B271" s="47">
        <v>42815</v>
      </c>
      <c r="C271" s="26" t="s">
        <v>83</v>
      </c>
      <c r="D271" s="34" t="s">
        <v>356</v>
      </c>
      <c r="E271" s="1">
        <v>200</v>
      </c>
    </row>
    <row r="272" spans="1:6" x14ac:dyDescent="0.2">
      <c r="A272" s="28">
        <v>6953</v>
      </c>
      <c r="B272" s="46">
        <v>42661</v>
      </c>
      <c r="C272" s="26" t="s">
        <v>50</v>
      </c>
      <c r="D272" s="34" t="s">
        <v>251</v>
      </c>
      <c r="E272" s="1">
        <v>10000</v>
      </c>
    </row>
    <row r="273" spans="1:6" x14ac:dyDescent="0.2">
      <c r="A273" s="28">
        <v>6941</v>
      </c>
      <c r="B273" s="67">
        <v>42647</v>
      </c>
      <c r="C273" s="55" t="s">
        <v>51</v>
      </c>
      <c r="D273" s="8" t="s">
        <v>248</v>
      </c>
      <c r="E273" s="1">
        <v>108.08</v>
      </c>
    </row>
    <row r="274" spans="1:6" x14ac:dyDescent="0.2">
      <c r="A274" s="28">
        <v>6967</v>
      </c>
      <c r="B274" s="46">
        <v>42710</v>
      </c>
      <c r="C274" s="26" t="s">
        <v>51</v>
      </c>
      <c r="D274" s="34" t="s">
        <v>285</v>
      </c>
      <c r="E274" s="1">
        <v>41.51</v>
      </c>
    </row>
    <row r="275" spans="1:6" x14ac:dyDescent="0.2">
      <c r="A275" s="30">
        <v>6996</v>
      </c>
      <c r="B275" s="47">
        <v>42752</v>
      </c>
      <c r="C275" s="26" t="s">
        <v>51</v>
      </c>
      <c r="D275" s="34" t="s">
        <v>319</v>
      </c>
      <c r="E275" s="1">
        <v>250</v>
      </c>
    </row>
    <row r="276" spans="1:6" x14ac:dyDescent="0.2">
      <c r="A276" s="30">
        <v>7027</v>
      </c>
      <c r="B276" s="47">
        <v>42801</v>
      </c>
      <c r="C276" s="26" t="s">
        <v>51</v>
      </c>
      <c r="D276" s="34" t="s">
        <v>319</v>
      </c>
      <c r="E276" s="1">
        <v>305.26</v>
      </c>
    </row>
    <row r="277" spans="1:6" x14ac:dyDescent="0.2">
      <c r="A277" s="28">
        <v>7058</v>
      </c>
      <c r="B277" s="66">
        <v>42857</v>
      </c>
      <c r="C277" s="55" t="s">
        <v>51</v>
      </c>
      <c r="D277" s="34" t="s">
        <v>319</v>
      </c>
      <c r="E277" s="1">
        <v>8.99</v>
      </c>
    </row>
    <row r="278" spans="1:6" x14ac:dyDescent="0.2">
      <c r="A278" s="30">
        <v>7064</v>
      </c>
      <c r="B278" s="47">
        <v>42857</v>
      </c>
      <c r="C278" s="26" t="s">
        <v>51</v>
      </c>
      <c r="D278" s="34" t="s">
        <v>319</v>
      </c>
      <c r="E278" s="1">
        <v>302.3</v>
      </c>
    </row>
    <row r="279" spans="1:6" x14ac:dyDescent="0.2">
      <c r="A279" s="28">
        <v>7074</v>
      </c>
      <c r="B279" s="46">
        <v>42871</v>
      </c>
      <c r="C279" s="26" t="s">
        <v>51</v>
      </c>
      <c r="D279" s="34" t="s">
        <v>626</v>
      </c>
      <c r="E279" s="1">
        <v>66.41</v>
      </c>
      <c r="F279" s="1">
        <v>0</v>
      </c>
    </row>
    <row r="280" spans="1:6" x14ac:dyDescent="0.2">
      <c r="A280" s="30">
        <v>6920</v>
      </c>
      <c r="B280" s="46">
        <v>42619</v>
      </c>
      <c r="C280" s="26" t="s">
        <v>53</v>
      </c>
      <c r="D280" s="34" t="s">
        <v>164</v>
      </c>
      <c r="E280" s="1">
        <v>643.5</v>
      </c>
    </row>
    <row r="281" spans="1:6" x14ac:dyDescent="0.2">
      <c r="A281" s="30">
        <v>6944</v>
      </c>
      <c r="B281" s="47">
        <v>42661</v>
      </c>
      <c r="C281" s="26" t="s">
        <v>53</v>
      </c>
      <c r="D281" s="34" t="s">
        <v>164</v>
      </c>
      <c r="E281" s="1">
        <v>11.59</v>
      </c>
    </row>
    <row r="282" spans="1:6" x14ac:dyDescent="0.2">
      <c r="A282" s="28">
        <v>7039</v>
      </c>
      <c r="B282" s="46">
        <v>42829</v>
      </c>
      <c r="C282" s="26" t="s">
        <v>53</v>
      </c>
      <c r="D282" s="34" t="s">
        <v>164</v>
      </c>
      <c r="E282" s="1">
        <v>31.79</v>
      </c>
    </row>
    <row r="283" spans="1:6" x14ac:dyDescent="0.2">
      <c r="A283" s="28">
        <v>6905</v>
      </c>
      <c r="B283" s="46">
        <v>42570</v>
      </c>
      <c r="C283" s="26" t="s">
        <v>54</v>
      </c>
      <c r="D283" s="34" t="s">
        <v>206</v>
      </c>
      <c r="E283" s="1">
        <v>62.38</v>
      </c>
    </row>
    <row r="284" spans="1:6" x14ac:dyDescent="0.2">
      <c r="A284" s="30">
        <v>6985</v>
      </c>
      <c r="B284" s="47">
        <v>42738</v>
      </c>
      <c r="C284" s="26" t="s">
        <v>55</v>
      </c>
      <c r="D284" s="34" t="s">
        <v>306</v>
      </c>
      <c r="E284" s="1">
        <v>55.04</v>
      </c>
    </row>
    <row r="285" spans="1:6" x14ac:dyDescent="0.2">
      <c r="A285" s="28">
        <v>7005</v>
      </c>
      <c r="B285" s="46">
        <v>42773</v>
      </c>
      <c r="C285" s="26" t="s">
        <v>55</v>
      </c>
      <c r="D285" s="34" t="s">
        <v>323</v>
      </c>
      <c r="E285" s="1">
        <v>143.51</v>
      </c>
    </row>
    <row r="286" spans="1:6" x14ac:dyDescent="0.2">
      <c r="A286" s="28">
        <v>7043</v>
      </c>
      <c r="B286" s="46">
        <v>42829</v>
      </c>
      <c r="C286" s="26" t="s">
        <v>55</v>
      </c>
      <c r="D286" s="34" t="s">
        <v>597</v>
      </c>
      <c r="E286" s="1">
        <v>500</v>
      </c>
    </row>
    <row r="287" spans="1:6" x14ac:dyDescent="0.2">
      <c r="A287" s="28">
        <v>7053</v>
      </c>
      <c r="B287" s="46">
        <v>42843</v>
      </c>
      <c r="C287" s="26" t="s">
        <v>55</v>
      </c>
      <c r="D287" s="34" t="s">
        <v>605</v>
      </c>
      <c r="E287" s="1">
        <v>650</v>
      </c>
    </row>
    <row r="288" spans="1:6" x14ac:dyDescent="0.2">
      <c r="A288" s="28"/>
      <c r="B288" s="66">
        <v>42570</v>
      </c>
      <c r="C288" s="55" t="s">
        <v>199</v>
      </c>
      <c r="D288" s="34" t="s">
        <v>198</v>
      </c>
      <c r="E288" s="1">
        <v>8</v>
      </c>
    </row>
    <row r="289" spans="1:5" x14ac:dyDescent="0.2">
      <c r="A289" s="28"/>
      <c r="B289" s="66">
        <v>42598</v>
      </c>
      <c r="C289" s="26" t="s">
        <v>199</v>
      </c>
      <c r="D289" s="34" t="s">
        <v>198</v>
      </c>
      <c r="E289" s="1">
        <v>3</v>
      </c>
    </row>
    <row r="290" spans="1:5" x14ac:dyDescent="0.2">
      <c r="A290" s="28"/>
      <c r="B290" s="66">
        <v>42619</v>
      </c>
      <c r="C290" s="26" t="s">
        <v>199</v>
      </c>
      <c r="D290" s="34" t="s">
        <v>198</v>
      </c>
      <c r="E290" s="1">
        <v>2</v>
      </c>
    </row>
    <row r="291" spans="1:5" x14ac:dyDescent="0.2">
      <c r="A291" s="28">
        <v>6903</v>
      </c>
      <c r="B291" s="66">
        <v>42570</v>
      </c>
      <c r="C291" s="26" t="s">
        <v>13</v>
      </c>
      <c r="D291" s="34" t="s">
        <v>202</v>
      </c>
      <c r="E291" s="1">
        <v>658.53</v>
      </c>
    </row>
    <row r="292" spans="1:5" x14ac:dyDescent="0.2">
      <c r="A292" s="28">
        <v>6903</v>
      </c>
      <c r="B292" s="66">
        <v>42570</v>
      </c>
      <c r="C292" s="56" t="s">
        <v>20</v>
      </c>
      <c r="D292" s="34" t="s">
        <v>203</v>
      </c>
      <c r="E292" s="1">
        <v>374.73</v>
      </c>
    </row>
    <row r="293" spans="1:5" x14ac:dyDescent="0.2">
      <c r="A293" s="28">
        <v>6912</v>
      </c>
      <c r="B293" s="46">
        <v>42598</v>
      </c>
      <c r="C293" s="26" t="s">
        <v>20</v>
      </c>
      <c r="D293" s="34" t="s">
        <v>203</v>
      </c>
      <c r="E293" s="1">
        <v>126.23</v>
      </c>
    </row>
    <row r="294" spans="1:5" x14ac:dyDescent="0.2">
      <c r="A294" s="30">
        <v>6923</v>
      </c>
      <c r="B294" s="47">
        <v>42619</v>
      </c>
      <c r="C294" s="26" t="s">
        <v>20</v>
      </c>
      <c r="D294" s="34" t="s">
        <v>203</v>
      </c>
      <c r="E294" s="1">
        <v>177.73</v>
      </c>
    </row>
    <row r="295" spans="1:5" x14ac:dyDescent="0.2">
      <c r="A295" s="30">
        <v>6924</v>
      </c>
      <c r="B295" s="47">
        <v>42619</v>
      </c>
      <c r="C295" s="26" t="s">
        <v>20</v>
      </c>
      <c r="D295" s="34" t="s">
        <v>203</v>
      </c>
      <c r="E295" s="1">
        <v>79.650000000000006</v>
      </c>
    </row>
    <row r="296" spans="1:5" x14ac:dyDescent="0.2">
      <c r="A296" s="28">
        <v>6946</v>
      </c>
      <c r="B296" s="46">
        <v>42661</v>
      </c>
      <c r="C296" s="26" t="s">
        <v>20</v>
      </c>
      <c r="D296" s="34" t="s">
        <v>203</v>
      </c>
      <c r="E296" s="1">
        <v>51.98</v>
      </c>
    </row>
    <row r="297" spans="1:5" x14ac:dyDescent="0.2">
      <c r="A297" s="28">
        <v>6959</v>
      </c>
      <c r="B297" s="67">
        <v>42675</v>
      </c>
      <c r="C297" s="55" t="s">
        <v>20</v>
      </c>
      <c r="D297" s="8" t="s">
        <v>203</v>
      </c>
      <c r="E297" s="1">
        <v>63.42</v>
      </c>
    </row>
    <row r="298" spans="1:5" x14ac:dyDescent="0.2">
      <c r="A298" s="30">
        <v>9667</v>
      </c>
      <c r="B298" s="46">
        <v>42752</v>
      </c>
      <c r="C298" s="26" t="s">
        <v>20</v>
      </c>
      <c r="D298" s="34" t="s">
        <v>203</v>
      </c>
      <c r="E298" s="1">
        <v>15.99</v>
      </c>
    </row>
    <row r="299" spans="1:5" x14ac:dyDescent="0.2">
      <c r="A299" s="30">
        <v>7004</v>
      </c>
      <c r="B299" s="47">
        <v>42773</v>
      </c>
      <c r="C299" s="26" t="s">
        <v>20</v>
      </c>
      <c r="D299" s="34" t="s">
        <v>203</v>
      </c>
      <c r="E299" s="1">
        <v>9.7799999999999994</v>
      </c>
    </row>
    <row r="300" spans="1:5" x14ac:dyDescent="0.2">
      <c r="A300" s="30">
        <v>7020</v>
      </c>
      <c r="B300" s="47">
        <v>42801</v>
      </c>
      <c r="C300" s="26" t="s">
        <v>20</v>
      </c>
      <c r="D300" s="34" t="s">
        <v>203</v>
      </c>
      <c r="E300" s="1">
        <v>10</v>
      </c>
    </row>
    <row r="301" spans="1:5" x14ac:dyDescent="0.2">
      <c r="A301" s="28">
        <v>7040</v>
      </c>
      <c r="B301" s="46">
        <v>42829</v>
      </c>
      <c r="C301" s="26" t="s">
        <v>20</v>
      </c>
      <c r="D301" s="34" t="s">
        <v>594</v>
      </c>
      <c r="E301" s="1">
        <v>157.9</v>
      </c>
    </row>
    <row r="302" spans="1:5" x14ac:dyDescent="0.2">
      <c r="A302" s="30">
        <v>6913</v>
      </c>
      <c r="B302" s="46">
        <v>42598</v>
      </c>
      <c r="C302" s="26" t="s">
        <v>22</v>
      </c>
      <c r="D302" s="34" t="s">
        <v>218</v>
      </c>
      <c r="E302" s="1">
        <v>95</v>
      </c>
    </row>
    <row r="303" spans="1:5" x14ac:dyDescent="0.2">
      <c r="A303" s="28">
        <v>6911</v>
      </c>
      <c r="B303" s="46">
        <v>42598</v>
      </c>
      <c r="C303" s="26" t="s">
        <v>23</v>
      </c>
      <c r="D303" s="34" t="s">
        <v>217</v>
      </c>
      <c r="E303" s="1">
        <v>35.799999999999997</v>
      </c>
    </row>
    <row r="304" spans="1:5" x14ac:dyDescent="0.2">
      <c r="A304" s="30">
        <v>7001</v>
      </c>
      <c r="B304" s="47">
        <v>42752</v>
      </c>
      <c r="C304" s="26" t="s">
        <v>23</v>
      </c>
      <c r="D304" s="34" t="s">
        <v>321</v>
      </c>
      <c r="E304" s="1">
        <v>39.770000000000003</v>
      </c>
    </row>
    <row r="305" spans="1:6" x14ac:dyDescent="0.2">
      <c r="A305" s="28">
        <v>7008</v>
      </c>
      <c r="B305" s="67">
        <v>42773</v>
      </c>
      <c r="C305" s="55" t="s">
        <v>23</v>
      </c>
      <c r="D305" s="34" t="s">
        <v>321</v>
      </c>
      <c r="E305" s="1">
        <v>348.93</v>
      </c>
    </row>
    <row r="306" spans="1:6" x14ac:dyDescent="0.2">
      <c r="A306" s="30">
        <v>7021</v>
      </c>
      <c r="B306" s="47">
        <v>42801</v>
      </c>
      <c r="C306" s="26" t="s">
        <v>23</v>
      </c>
      <c r="D306" s="34" t="s">
        <v>321</v>
      </c>
      <c r="E306" s="1">
        <v>98</v>
      </c>
    </row>
    <row r="307" spans="1:6" x14ac:dyDescent="0.2">
      <c r="A307" s="28">
        <v>7046</v>
      </c>
      <c r="B307" s="66">
        <v>42843</v>
      </c>
      <c r="C307" s="26" t="s">
        <v>23</v>
      </c>
      <c r="D307" s="34" t="s">
        <v>321</v>
      </c>
      <c r="E307" s="1">
        <v>147.80000000000001</v>
      </c>
    </row>
    <row r="308" spans="1:6" x14ac:dyDescent="0.2">
      <c r="A308" s="30">
        <v>7049</v>
      </c>
      <c r="B308" s="47">
        <v>42843</v>
      </c>
      <c r="C308" s="26" t="s">
        <v>23</v>
      </c>
      <c r="D308" s="34" t="s">
        <v>602</v>
      </c>
      <c r="E308" s="1">
        <v>134</v>
      </c>
    </row>
    <row r="309" spans="1:6" x14ac:dyDescent="0.2">
      <c r="A309" s="28">
        <v>6902</v>
      </c>
      <c r="B309" s="66">
        <v>42570</v>
      </c>
      <c r="C309" s="56" t="s">
        <v>24</v>
      </c>
      <c r="D309" s="34" t="s">
        <v>201</v>
      </c>
      <c r="E309" s="1">
        <v>40.17</v>
      </c>
    </row>
    <row r="310" spans="1:6" x14ac:dyDescent="0.2">
      <c r="A310" s="30">
        <v>6922</v>
      </c>
      <c r="B310" s="47">
        <v>42619</v>
      </c>
      <c r="C310" s="26" t="s">
        <v>24</v>
      </c>
      <c r="D310" s="34" t="s">
        <v>201</v>
      </c>
      <c r="E310" s="1">
        <v>39.659999999999997</v>
      </c>
    </row>
    <row r="311" spans="1:6" x14ac:dyDescent="0.2">
      <c r="A311" s="28">
        <v>6935</v>
      </c>
      <c r="B311" s="46">
        <v>42635</v>
      </c>
      <c r="C311" s="26" t="s">
        <v>24</v>
      </c>
      <c r="D311" s="34" t="s">
        <v>243</v>
      </c>
      <c r="E311" s="1">
        <v>45.67</v>
      </c>
    </row>
    <row r="312" spans="1:6" x14ac:dyDescent="0.2">
      <c r="A312" s="30">
        <v>6945</v>
      </c>
      <c r="B312" s="46">
        <v>42661</v>
      </c>
      <c r="C312" s="26" t="s">
        <v>24</v>
      </c>
      <c r="D312" s="34" t="s">
        <v>250</v>
      </c>
      <c r="E312" s="1">
        <v>45.9</v>
      </c>
    </row>
    <row r="313" spans="1:6" x14ac:dyDescent="0.2">
      <c r="A313" s="28">
        <v>6960</v>
      </c>
      <c r="B313" s="46">
        <v>42689</v>
      </c>
      <c r="C313" s="26" t="s">
        <v>24</v>
      </c>
      <c r="D313" s="34" t="s">
        <v>270</v>
      </c>
      <c r="E313" s="1">
        <v>40.93</v>
      </c>
    </row>
    <row r="314" spans="1:6" x14ac:dyDescent="0.2">
      <c r="A314" s="30">
        <v>6981</v>
      </c>
      <c r="B314" s="46">
        <v>42724</v>
      </c>
      <c r="C314" s="26" t="s">
        <v>24</v>
      </c>
      <c r="D314" s="34" t="s">
        <v>250</v>
      </c>
      <c r="E314" s="1">
        <v>41.55</v>
      </c>
    </row>
    <row r="315" spans="1:6" x14ac:dyDescent="0.2">
      <c r="A315" s="28">
        <v>6993</v>
      </c>
      <c r="B315" s="46">
        <v>42752</v>
      </c>
      <c r="C315" s="26" t="s">
        <v>24</v>
      </c>
      <c r="D315" s="34" t="s">
        <v>250</v>
      </c>
      <c r="E315" s="1">
        <v>40.69</v>
      </c>
    </row>
    <row r="316" spans="1:6" x14ac:dyDescent="0.2">
      <c r="A316" s="30">
        <v>7029</v>
      </c>
      <c r="B316" s="47">
        <v>42815</v>
      </c>
      <c r="C316" s="26" t="s">
        <v>24</v>
      </c>
      <c r="D316" s="34" t="s">
        <v>250</v>
      </c>
      <c r="E316" s="1">
        <v>86.51</v>
      </c>
    </row>
    <row r="317" spans="1:6" x14ac:dyDescent="0.2">
      <c r="A317" s="28">
        <v>7048</v>
      </c>
      <c r="B317" s="66">
        <v>42843</v>
      </c>
      <c r="C317" s="26" t="s">
        <v>24</v>
      </c>
      <c r="D317" s="34" t="s">
        <v>250</v>
      </c>
      <c r="E317" s="1">
        <v>41.6</v>
      </c>
    </row>
    <row r="318" spans="1:6" x14ac:dyDescent="0.2">
      <c r="A318" s="28">
        <v>7069</v>
      </c>
      <c r="B318" s="46">
        <v>42871</v>
      </c>
      <c r="C318" s="26" t="s">
        <v>24</v>
      </c>
      <c r="D318" s="34" t="s">
        <v>270</v>
      </c>
      <c r="E318" s="1">
        <v>41.32</v>
      </c>
      <c r="F318" s="1">
        <v>0</v>
      </c>
    </row>
    <row r="319" spans="1:6" x14ac:dyDescent="0.2">
      <c r="A319" s="28">
        <v>9604</v>
      </c>
      <c r="B319" s="46">
        <v>42570</v>
      </c>
      <c r="C319" s="26" t="s">
        <v>11</v>
      </c>
      <c r="D319" s="34" t="s">
        <v>205</v>
      </c>
      <c r="E319" s="1">
        <v>517.96</v>
      </c>
    </row>
    <row r="320" spans="1:6" x14ac:dyDescent="0.2">
      <c r="A320" s="30">
        <v>6916</v>
      </c>
      <c r="B320" s="47">
        <v>42598</v>
      </c>
      <c r="C320" s="26" t="s">
        <v>11</v>
      </c>
      <c r="D320" s="34" t="s">
        <v>219</v>
      </c>
      <c r="E320" s="1">
        <v>500</v>
      </c>
    </row>
    <row r="321" spans="1:5" x14ac:dyDescent="0.2">
      <c r="A321" s="30">
        <v>6926</v>
      </c>
      <c r="B321" s="47">
        <v>42619</v>
      </c>
      <c r="C321" s="26" t="s">
        <v>11</v>
      </c>
      <c r="D321" s="34" t="s">
        <v>226</v>
      </c>
      <c r="E321" s="1">
        <v>0</v>
      </c>
    </row>
    <row r="322" spans="1:5" x14ac:dyDescent="0.2">
      <c r="A322" s="30">
        <v>6929</v>
      </c>
      <c r="B322" s="46">
        <v>42619</v>
      </c>
      <c r="C322" s="26" t="s">
        <v>11</v>
      </c>
      <c r="D322" s="34" t="s">
        <v>229</v>
      </c>
      <c r="E322" s="1">
        <v>250</v>
      </c>
    </row>
    <row r="323" spans="1:5" x14ac:dyDescent="0.2">
      <c r="A323" s="30">
        <v>6930</v>
      </c>
      <c r="B323" s="46">
        <v>42619</v>
      </c>
      <c r="C323" s="26" t="s">
        <v>11</v>
      </c>
      <c r="D323" s="34" t="s">
        <v>230</v>
      </c>
      <c r="E323" s="1">
        <v>1000</v>
      </c>
    </row>
    <row r="324" spans="1:5" x14ac:dyDescent="0.2">
      <c r="A324" s="28">
        <v>6931</v>
      </c>
      <c r="B324" s="46">
        <v>42619</v>
      </c>
      <c r="C324" s="26" t="s">
        <v>11</v>
      </c>
      <c r="D324" s="29" t="s">
        <v>231</v>
      </c>
      <c r="E324" s="1">
        <v>500</v>
      </c>
    </row>
    <row r="325" spans="1:5" x14ac:dyDescent="0.2">
      <c r="A325" s="28">
        <v>6948</v>
      </c>
      <c r="B325" s="46">
        <v>42661</v>
      </c>
      <c r="C325" s="26" t="s">
        <v>11</v>
      </c>
      <c r="D325" s="34" t="s">
        <v>252</v>
      </c>
      <c r="E325" s="1">
        <v>199.31</v>
      </c>
    </row>
    <row r="326" spans="1:5" x14ac:dyDescent="0.2">
      <c r="A326" s="28">
        <v>6971</v>
      </c>
      <c r="B326" s="66">
        <v>42710</v>
      </c>
      <c r="C326" s="55" t="s">
        <v>11</v>
      </c>
      <c r="D326" s="34" t="s">
        <v>287</v>
      </c>
      <c r="E326" s="1">
        <v>1300</v>
      </c>
    </row>
    <row r="327" spans="1:5" x14ac:dyDescent="0.2">
      <c r="A327" s="28">
        <v>6979</v>
      </c>
      <c r="B327" s="66">
        <v>42724</v>
      </c>
      <c r="C327" s="55" t="s">
        <v>11</v>
      </c>
      <c r="D327" s="34" t="s">
        <v>293</v>
      </c>
      <c r="E327" s="1">
        <v>500</v>
      </c>
    </row>
    <row r="328" spans="1:5" x14ac:dyDescent="0.2">
      <c r="A328" s="28">
        <v>6990</v>
      </c>
      <c r="B328" s="46">
        <v>42738</v>
      </c>
      <c r="C328" s="26" t="s">
        <v>11</v>
      </c>
      <c r="D328" s="34" t="s">
        <v>302</v>
      </c>
      <c r="E328" s="1">
        <v>50</v>
      </c>
    </row>
    <row r="329" spans="1:5" x14ac:dyDescent="0.2">
      <c r="A329" s="28">
        <v>7009</v>
      </c>
      <c r="B329" s="46">
        <v>42773</v>
      </c>
      <c r="C329" s="26" t="s">
        <v>11</v>
      </c>
      <c r="D329" s="34" t="s">
        <v>325</v>
      </c>
      <c r="E329" s="1">
        <v>370</v>
      </c>
    </row>
    <row r="330" spans="1:5" x14ac:dyDescent="0.2">
      <c r="A330" s="30">
        <v>6983</v>
      </c>
      <c r="B330" s="46">
        <v>42724</v>
      </c>
      <c r="C330" s="26" t="s">
        <v>25</v>
      </c>
      <c r="D330" s="34" t="s">
        <v>152</v>
      </c>
      <c r="E330" s="1">
        <v>99</v>
      </c>
    </row>
    <row r="331" spans="1:5" x14ac:dyDescent="0.2">
      <c r="A331" s="30">
        <v>7038</v>
      </c>
      <c r="B331" s="47">
        <v>42829</v>
      </c>
      <c r="C331" s="26" t="s">
        <v>25</v>
      </c>
      <c r="D331" s="34" t="s">
        <v>152</v>
      </c>
      <c r="E331" s="1">
        <v>227.29</v>
      </c>
    </row>
    <row r="332" spans="1:5" x14ac:dyDescent="0.2">
      <c r="A332" s="30">
        <v>6911</v>
      </c>
      <c r="B332" s="46">
        <v>42598</v>
      </c>
      <c r="C332" s="26" t="s">
        <v>10</v>
      </c>
      <c r="D332" s="34" t="s">
        <v>216</v>
      </c>
      <c r="E332" s="1">
        <v>480</v>
      </c>
    </row>
    <row r="333" spans="1:5" x14ac:dyDescent="0.2">
      <c r="A333" s="28">
        <v>6934</v>
      </c>
      <c r="B333" s="46">
        <v>42635</v>
      </c>
      <c r="C333" s="26" t="s">
        <v>10</v>
      </c>
      <c r="D333" s="34" t="s">
        <v>241</v>
      </c>
      <c r="E333" s="1">
        <v>56.25</v>
      </c>
    </row>
    <row r="334" spans="1:5" x14ac:dyDescent="0.2">
      <c r="A334" s="28">
        <v>6934</v>
      </c>
      <c r="B334" s="46">
        <v>42635</v>
      </c>
      <c r="C334" s="26" t="s">
        <v>10</v>
      </c>
      <c r="D334" s="34" t="s">
        <v>242</v>
      </c>
      <c r="E334" s="1">
        <v>272.85000000000002</v>
      </c>
    </row>
    <row r="335" spans="1:5" x14ac:dyDescent="0.2">
      <c r="A335" s="28">
        <v>6934</v>
      </c>
      <c r="B335" s="46">
        <v>42635</v>
      </c>
      <c r="C335" s="26" t="s">
        <v>10</v>
      </c>
      <c r="D335" s="34" t="s">
        <v>242</v>
      </c>
      <c r="E335" s="1">
        <v>203.2</v>
      </c>
    </row>
    <row r="336" spans="1:5" x14ac:dyDescent="0.2">
      <c r="A336" s="28">
        <v>6978</v>
      </c>
      <c r="B336" s="67">
        <v>42724</v>
      </c>
      <c r="C336" s="55" t="s">
        <v>10</v>
      </c>
      <c r="D336" s="34" t="s">
        <v>292</v>
      </c>
      <c r="E336" s="1">
        <v>84.65</v>
      </c>
    </row>
    <row r="337" spans="1:6" x14ac:dyDescent="0.2">
      <c r="A337" s="30">
        <v>7012</v>
      </c>
      <c r="B337" s="46">
        <v>42787</v>
      </c>
      <c r="C337" s="26" t="s">
        <v>10</v>
      </c>
      <c r="D337" s="34" t="s">
        <v>292</v>
      </c>
      <c r="E337" s="1">
        <v>110.8</v>
      </c>
    </row>
    <row r="338" spans="1:6" x14ac:dyDescent="0.2">
      <c r="A338" s="30">
        <v>7024</v>
      </c>
      <c r="B338" s="47">
        <v>42801</v>
      </c>
      <c r="C338" s="26" t="s">
        <v>10</v>
      </c>
      <c r="D338" s="34" t="s">
        <v>292</v>
      </c>
      <c r="E338" s="1">
        <v>52.61</v>
      </c>
    </row>
    <row r="339" spans="1:6" x14ac:dyDescent="0.2">
      <c r="A339" s="28">
        <v>7072</v>
      </c>
      <c r="B339" s="46">
        <v>42871</v>
      </c>
      <c r="C339" s="26" t="s">
        <v>10</v>
      </c>
      <c r="D339" s="34" t="s">
        <v>621</v>
      </c>
      <c r="E339" s="1">
        <v>7.37</v>
      </c>
      <c r="F339" s="1">
        <v>0</v>
      </c>
    </row>
    <row r="340" spans="1:6" x14ac:dyDescent="0.2">
      <c r="A340" s="28">
        <v>6932</v>
      </c>
      <c r="B340" s="46">
        <v>42635</v>
      </c>
      <c r="C340" s="26" t="s">
        <v>27</v>
      </c>
      <c r="D340" s="34" t="s">
        <v>239</v>
      </c>
      <c r="E340" s="1">
        <v>100.66</v>
      </c>
    </row>
    <row r="341" spans="1:6" x14ac:dyDescent="0.2">
      <c r="A341" s="30">
        <v>6987</v>
      </c>
      <c r="B341" s="46">
        <v>42738</v>
      </c>
      <c r="C341" s="26" t="s">
        <v>27</v>
      </c>
      <c r="D341" s="34" t="s">
        <v>304</v>
      </c>
      <c r="E341" s="1">
        <v>24</v>
      </c>
    </row>
    <row r="342" spans="1:6" x14ac:dyDescent="0.2">
      <c r="A342" s="28">
        <v>6988</v>
      </c>
      <c r="B342" s="46">
        <v>42738</v>
      </c>
      <c r="C342" s="26" t="s">
        <v>27</v>
      </c>
      <c r="D342" s="34" t="s">
        <v>269</v>
      </c>
      <c r="E342" s="1">
        <v>48</v>
      </c>
    </row>
    <row r="343" spans="1:6" x14ac:dyDescent="0.2">
      <c r="A343" s="30">
        <v>7003</v>
      </c>
      <c r="B343" s="47">
        <v>42773</v>
      </c>
      <c r="C343" s="26" t="s">
        <v>27</v>
      </c>
      <c r="D343" s="34" t="s">
        <v>322</v>
      </c>
      <c r="E343" s="1">
        <v>96</v>
      </c>
    </row>
    <row r="344" spans="1:6" x14ac:dyDescent="0.2">
      <c r="A344" s="28">
        <v>7041</v>
      </c>
      <c r="B344" s="46">
        <v>42829</v>
      </c>
      <c r="C344" s="56" t="s">
        <v>27</v>
      </c>
      <c r="D344" s="34" t="s">
        <v>595</v>
      </c>
      <c r="E344" s="1">
        <v>225.62</v>
      </c>
    </row>
    <row r="345" spans="1:6" x14ac:dyDescent="0.2">
      <c r="A345" s="30">
        <v>6903</v>
      </c>
      <c r="B345" s="47">
        <v>42570</v>
      </c>
      <c r="C345" s="26" t="s">
        <v>14</v>
      </c>
      <c r="D345" s="34" t="s">
        <v>109</v>
      </c>
      <c r="E345" s="1">
        <v>450</v>
      </c>
    </row>
    <row r="346" spans="1:6" x14ac:dyDescent="0.2">
      <c r="A346" s="30">
        <v>6997</v>
      </c>
      <c r="B346" s="46">
        <v>42752</v>
      </c>
      <c r="C346" s="26" t="s">
        <v>14</v>
      </c>
      <c r="D346" s="34" t="s">
        <v>320</v>
      </c>
      <c r="E346" s="1">
        <v>483.99</v>
      </c>
    </row>
    <row r="347" spans="1:6" x14ac:dyDescent="0.2">
      <c r="A347" s="28">
        <v>6903</v>
      </c>
      <c r="B347" s="68">
        <v>42570</v>
      </c>
      <c r="C347" s="55" t="s">
        <v>15</v>
      </c>
      <c r="D347" s="34" t="s">
        <v>204</v>
      </c>
      <c r="E347" s="1">
        <v>244</v>
      </c>
    </row>
    <row r="348" spans="1:6" x14ac:dyDescent="0.2">
      <c r="A348" s="28">
        <v>6909</v>
      </c>
      <c r="B348" s="46">
        <v>42569</v>
      </c>
      <c r="C348" s="26" t="s">
        <v>16</v>
      </c>
      <c r="D348" s="34" t="s">
        <v>210</v>
      </c>
      <c r="E348" s="1">
        <v>1877.68</v>
      </c>
    </row>
    <row r="349" spans="1:6" x14ac:dyDescent="0.2">
      <c r="A349" s="28">
        <v>7071</v>
      </c>
      <c r="B349" s="46">
        <v>42871</v>
      </c>
      <c r="C349" s="26" t="s">
        <v>18</v>
      </c>
      <c r="D349" s="34" t="s">
        <v>147</v>
      </c>
      <c r="E349" s="1">
        <v>1631</v>
      </c>
      <c r="F349" s="1">
        <v>0</v>
      </c>
    </row>
    <row r="350" spans="1:6" x14ac:dyDescent="0.2">
      <c r="A350" s="28">
        <v>6911</v>
      </c>
      <c r="B350" s="66">
        <v>42598</v>
      </c>
      <c r="C350" s="26" t="s">
        <v>110</v>
      </c>
      <c r="D350" s="34" t="s">
        <v>215</v>
      </c>
      <c r="E350" s="1">
        <v>25</v>
      </c>
    </row>
    <row r="351" spans="1:6" x14ac:dyDescent="0.2">
      <c r="A351" s="30">
        <v>7022</v>
      </c>
      <c r="B351" s="47">
        <v>42801</v>
      </c>
      <c r="C351" s="26" t="s">
        <v>110</v>
      </c>
      <c r="D351" s="34" t="s">
        <v>337</v>
      </c>
      <c r="E351" s="1">
        <v>90</v>
      </c>
    </row>
    <row r="352" spans="1:6" x14ac:dyDescent="0.2">
      <c r="A352" s="28">
        <v>7042</v>
      </c>
      <c r="B352" s="46">
        <v>42829</v>
      </c>
      <c r="C352" s="26" t="s">
        <v>110</v>
      </c>
      <c r="D352" s="34" t="s">
        <v>596</v>
      </c>
      <c r="E352" s="1">
        <v>32</v>
      </c>
    </row>
    <row r="353" spans="1:5" x14ac:dyDescent="0.2">
      <c r="A353" s="28">
        <v>6940</v>
      </c>
      <c r="B353" s="67">
        <v>42647</v>
      </c>
      <c r="C353" s="55" t="s">
        <v>21</v>
      </c>
      <c r="D353" s="34" t="s">
        <v>151</v>
      </c>
      <c r="E353" s="1">
        <v>334</v>
      </c>
    </row>
    <row r="354" spans="1:5" x14ac:dyDescent="0.2">
      <c r="A354" s="30">
        <v>6921</v>
      </c>
      <c r="B354" s="46">
        <v>42619</v>
      </c>
      <c r="C354" s="26" t="s">
        <v>67</v>
      </c>
      <c r="D354" s="34" t="s">
        <v>196</v>
      </c>
      <c r="E354" s="1">
        <v>206.16</v>
      </c>
    </row>
    <row r="355" spans="1:5" x14ac:dyDescent="0.2">
      <c r="A355" s="28">
        <v>6942</v>
      </c>
      <c r="B355" s="67">
        <v>42647</v>
      </c>
      <c r="C355" s="26" t="s">
        <v>67</v>
      </c>
      <c r="D355" s="8" t="s">
        <v>196</v>
      </c>
      <c r="E355" s="1">
        <v>78.67</v>
      </c>
    </row>
    <row r="356" spans="1:5" x14ac:dyDescent="0.2">
      <c r="A356" s="30">
        <v>6947</v>
      </c>
      <c r="B356" s="46">
        <v>42661</v>
      </c>
      <c r="C356" s="26" t="s">
        <v>67</v>
      </c>
      <c r="D356" s="34" t="s">
        <v>196</v>
      </c>
      <c r="E356" s="1">
        <v>113.66</v>
      </c>
    </row>
    <row r="357" spans="1:5" x14ac:dyDescent="0.2">
      <c r="A357" s="30">
        <v>6956</v>
      </c>
      <c r="B357" s="46">
        <v>42675</v>
      </c>
      <c r="C357" s="26" t="s">
        <v>67</v>
      </c>
      <c r="D357" s="34" t="s">
        <v>196</v>
      </c>
      <c r="E357" s="1">
        <v>158.57</v>
      </c>
    </row>
    <row r="358" spans="1:5" x14ac:dyDescent="0.2">
      <c r="A358" s="28">
        <v>6969</v>
      </c>
      <c r="B358" s="46">
        <v>42710</v>
      </c>
      <c r="C358" s="26" t="s">
        <v>67</v>
      </c>
      <c r="D358" s="29" t="s">
        <v>275</v>
      </c>
      <c r="E358" s="1">
        <v>154.16999999999999</v>
      </c>
    </row>
    <row r="359" spans="1:5" x14ac:dyDescent="0.2">
      <c r="A359" s="28">
        <v>6975</v>
      </c>
      <c r="B359" s="46">
        <v>42710</v>
      </c>
      <c r="C359" s="26" t="s">
        <v>67</v>
      </c>
      <c r="D359" s="34" t="s">
        <v>275</v>
      </c>
      <c r="E359" s="1">
        <v>99.72</v>
      </c>
    </row>
    <row r="360" spans="1:5" x14ac:dyDescent="0.2">
      <c r="A360" s="28">
        <v>6977</v>
      </c>
      <c r="B360" s="46">
        <v>42710</v>
      </c>
      <c r="C360" s="56" t="s">
        <v>67</v>
      </c>
      <c r="D360" s="34" t="s">
        <v>275</v>
      </c>
      <c r="E360" s="1">
        <v>88.67</v>
      </c>
    </row>
    <row r="361" spans="1:5" x14ac:dyDescent="0.2">
      <c r="A361" s="28">
        <v>6984</v>
      </c>
      <c r="B361" s="46">
        <v>42738</v>
      </c>
      <c r="C361" s="26" t="s">
        <v>67</v>
      </c>
      <c r="D361" s="34" t="s">
        <v>196</v>
      </c>
      <c r="E361" s="1">
        <v>98.73</v>
      </c>
    </row>
    <row r="362" spans="1:5" x14ac:dyDescent="0.2">
      <c r="A362" s="28">
        <v>7000</v>
      </c>
      <c r="B362" s="46">
        <v>42752</v>
      </c>
      <c r="C362" s="56" t="s">
        <v>67</v>
      </c>
      <c r="D362" s="34" t="s">
        <v>196</v>
      </c>
      <c r="E362" s="1">
        <v>133.91</v>
      </c>
    </row>
    <row r="363" spans="1:5" x14ac:dyDescent="0.2">
      <c r="A363" s="30">
        <v>7002</v>
      </c>
      <c r="B363" s="47">
        <v>42752</v>
      </c>
      <c r="C363" s="26" t="s">
        <v>67</v>
      </c>
      <c r="D363" s="34" t="s">
        <v>196</v>
      </c>
      <c r="E363" s="1">
        <v>20.49</v>
      </c>
    </row>
    <row r="364" spans="1:5" x14ac:dyDescent="0.2">
      <c r="A364" s="28">
        <v>7006</v>
      </c>
      <c r="B364" s="46">
        <v>42773</v>
      </c>
      <c r="C364" s="26" t="s">
        <v>67</v>
      </c>
      <c r="D364" s="34" t="s">
        <v>196</v>
      </c>
      <c r="E364" s="1">
        <v>103.17</v>
      </c>
    </row>
    <row r="365" spans="1:5" x14ac:dyDescent="0.2">
      <c r="A365" s="28">
        <v>7023</v>
      </c>
      <c r="B365" s="46">
        <v>42801</v>
      </c>
      <c r="C365" s="26" t="s">
        <v>67</v>
      </c>
      <c r="D365" s="34" t="s">
        <v>196</v>
      </c>
      <c r="E365" s="1">
        <v>177.7</v>
      </c>
    </row>
    <row r="366" spans="1:5" x14ac:dyDescent="0.2">
      <c r="A366" s="30">
        <v>7030</v>
      </c>
      <c r="B366" s="47">
        <v>42815</v>
      </c>
      <c r="C366" s="26" t="s">
        <v>67</v>
      </c>
      <c r="D366" s="34" t="s">
        <v>196</v>
      </c>
      <c r="E366" s="1">
        <v>84.29</v>
      </c>
    </row>
    <row r="367" spans="1:5" x14ac:dyDescent="0.2">
      <c r="A367" s="30">
        <v>7050</v>
      </c>
      <c r="B367" s="73">
        <v>42843</v>
      </c>
      <c r="C367" s="26" t="s">
        <v>67</v>
      </c>
      <c r="D367" s="34" t="s">
        <v>196</v>
      </c>
      <c r="E367" s="1">
        <v>115.03</v>
      </c>
    </row>
    <row r="368" spans="1:5" x14ac:dyDescent="0.2">
      <c r="A368" s="28">
        <v>7057</v>
      </c>
      <c r="B368" s="66">
        <v>42857</v>
      </c>
      <c r="C368" s="56" t="s">
        <v>67</v>
      </c>
      <c r="D368" s="34" t="s">
        <v>196</v>
      </c>
      <c r="E368" s="1">
        <v>137.96</v>
      </c>
    </row>
    <row r="369" spans="1:6" x14ac:dyDescent="0.2">
      <c r="A369" s="28">
        <v>7073</v>
      </c>
      <c r="B369" s="46">
        <v>42871</v>
      </c>
      <c r="C369" s="26" t="s">
        <v>67</v>
      </c>
      <c r="D369" s="34" t="s">
        <v>196</v>
      </c>
      <c r="E369" s="1">
        <v>127.31</v>
      </c>
      <c r="F369" s="1">
        <v>0</v>
      </c>
    </row>
    <row r="370" spans="1:6" x14ac:dyDescent="0.2">
      <c r="A370" s="28">
        <v>6980</v>
      </c>
      <c r="B370" s="67">
        <v>42724</v>
      </c>
      <c r="C370" s="55" t="s">
        <v>175</v>
      </c>
      <c r="D370" s="34" t="s">
        <v>294</v>
      </c>
      <c r="E370" s="1">
        <v>100</v>
      </c>
    </row>
    <row r="371" spans="1:6" x14ac:dyDescent="0.2">
      <c r="A371" s="28">
        <v>6917</v>
      </c>
      <c r="B371" s="46">
        <v>42598</v>
      </c>
      <c r="C371" s="26" t="s">
        <v>188</v>
      </c>
      <c r="D371" s="34" t="s">
        <v>224</v>
      </c>
      <c r="E371" s="1">
        <v>0</v>
      </c>
    </row>
    <row r="372" spans="1:6" x14ac:dyDescent="0.2">
      <c r="A372" s="30">
        <v>6925</v>
      </c>
      <c r="B372" s="47">
        <v>42619</v>
      </c>
      <c r="C372" s="26" t="s">
        <v>188</v>
      </c>
      <c r="D372" s="34" t="s">
        <v>225</v>
      </c>
      <c r="E372" s="1">
        <v>100</v>
      </c>
    </row>
    <row r="373" spans="1:6" x14ac:dyDescent="0.2">
      <c r="A373" s="28">
        <v>6900</v>
      </c>
      <c r="B373" s="66">
        <v>42570</v>
      </c>
      <c r="C373" s="55" t="s">
        <v>68</v>
      </c>
      <c r="D373" s="34" t="s">
        <v>193</v>
      </c>
      <c r="E373" s="1">
        <v>93.55</v>
      </c>
    </row>
    <row r="374" spans="1:6" x14ac:dyDescent="0.2">
      <c r="A374" s="28">
        <v>6901</v>
      </c>
      <c r="B374" s="66">
        <v>42570</v>
      </c>
      <c r="C374" s="55" t="s">
        <v>68</v>
      </c>
      <c r="D374" s="34" t="s">
        <v>194</v>
      </c>
      <c r="E374" s="1">
        <v>1346.2</v>
      </c>
    </row>
    <row r="375" spans="1:6" x14ac:dyDescent="0.2">
      <c r="A375" s="28">
        <v>6906</v>
      </c>
      <c r="B375" s="46">
        <v>42570</v>
      </c>
      <c r="C375" s="26" t="s">
        <v>68</v>
      </c>
      <c r="D375" s="34" t="s">
        <v>207</v>
      </c>
      <c r="E375" s="1">
        <v>149.34</v>
      </c>
    </row>
    <row r="376" spans="1:6" x14ac:dyDescent="0.2">
      <c r="A376" s="28">
        <v>6910</v>
      </c>
      <c r="B376" s="68">
        <v>42598</v>
      </c>
      <c r="C376" s="55" t="s">
        <v>69</v>
      </c>
      <c r="D376" s="34" t="s">
        <v>214</v>
      </c>
      <c r="E376" s="1">
        <v>4200</v>
      </c>
    </row>
    <row r="377" spans="1:6" x14ac:dyDescent="0.2">
      <c r="A377" s="30">
        <v>6961</v>
      </c>
      <c r="B377" s="46">
        <v>42689</v>
      </c>
      <c r="C377" s="26" t="s">
        <v>69</v>
      </c>
      <c r="D377" s="34" t="s">
        <v>271</v>
      </c>
      <c r="E377" s="1">
        <v>10000</v>
      </c>
    </row>
    <row r="378" spans="1:6" x14ac:dyDescent="0.2">
      <c r="A378" s="28">
        <v>7010</v>
      </c>
      <c r="B378" s="46">
        <v>42773</v>
      </c>
      <c r="C378" s="26" t="s">
        <v>70</v>
      </c>
      <c r="D378" s="34" t="s">
        <v>326</v>
      </c>
      <c r="E378" s="1">
        <v>570</v>
      </c>
    </row>
    <row r="379" spans="1:6" x14ac:dyDescent="0.2">
      <c r="A379" s="28">
        <v>7055</v>
      </c>
      <c r="B379" s="46">
        <v>42843</v>
      </c>
      <c r="C379" s="26" t="s">
        <v>72</v>
      </c>
      <c r="D379" s="34" t="s">
        <v>607</v>
      </c>
      <c r="E379" s="1">
        <v>36690</v>
      </c>
    </row>
    <row r="380" spans="1:6" x14ac:dyDescent="0.2">
      <c r="A380" s="28">
        <v>7013</v>
      </c>
      <c r="B380" s="46">
        <v>42787</v>
      </c>
      <c r="C380" s="26" t="s">
        <v>183</v>
      </c>
      <c r="D380" s="34" t="s">
        <v>333</v>
      </c>
      <c r="E380" s="1">
        <v>418.89</v>
      </c>
    </row>
    <row r="381" spans="1:6" x14ac:dyDescent="0.2">
      <c r="A381" s="30">
        <v>7026</v>
      </c>
      <c r="B381" s="47">
        <v>42801</v>
      </c>
      <c r="C381" s="26" t="s">
        <v>183</v>
      </c>
      <c r="D381" s="34" t="s">
        <v>333</v>
      </c>
      <c r="E381" s="1">
        <v>488.23</v>
      </c>
    </row>
    <row r="382" spans="1:6" x14ac:dyDescent="0.2">
      <c r="A382" s="28">
        <v>6933</v>
      </c>
      <c r="B382" s="46">
        <v>42635</v>
      </c>
      <c r="C382" s="26" t="s">
        <v>73</v>
      </c>
      <c r="D382" s="34" t="s">
        <v>240</v>
      </c>
      <c r="E382" s="1">
        <v>1200</v>
      </c>
    </row>
    <row r="383" spans="1:6" x14ac:dyDescent="0.2">
      <c r="A383" s="28">
        <v>6943</v>
      </c>
      <c r="B383" s="67">
        <v>42647</v>
      </c>
      <c r="C383" s="55" t="s">
        <v>74</v>
      </c>
      <c r="D383" s="8" t="s">
        <v>249</v>
      </c>
      <c r="E383" s="1">
        <v>137.86000000000001</v>
      </c>
    </row>
    <row r="384" spans="1:6" x14ac:dyDescent="0.2">
      <c r="A384" s="30">
        <v>6952</v>
      </c>
      <c r="B384" s="46">
        <v>42661</v>
      </c>
      <c r="C384" s="26" t="s">
        <v>74</v>
      </c>
      <c r="D384" s="34" t="s">
        <v>257</v>
      </c>
      <c r="E384" s="1">
        <v>115.57</v>
      </c>
    </row>
    <row r="385" spans="1:6" x14ac:dyDescent="0.2">
      <c r="A385" s="28">
        <v>6966</v>
      </c>
      <c r="B385" s="46">
        <v>42710</v>
      </c>
      <c r="C385" s="26" t="s">
        <v>74</v>
      </c>
      <c r="D385" s="34" t="s">
        <v>284</v>
      </c>
      <c r="E385" s="1">
        <v>157.16</v>
      </c>
    </row>
    <row r="386" spans="1:6" x14ac:dyDescent="0.2">
      <c r="A386" s="28">
        <v>6967</v>
      </c>
      <c r="B386" s="46">
        <v>42710</v>
      </c>
      <c r="C386" s="26" t="s">
        <v>74</v>
      </c>
      <c r="D386" s="34" t="s">
        <v>284</v>
      </c>
      <c r="E386" s="1">
        <v>13.76</v>
      </c>
    </row>
    <row r="387" spans="1:6" x14ac:dyDescent="0.2">
      <c r="A387" s="28">
        <v>6968</v>
      </c>
      <c r="B387" s="46">
        <v>42710</v>
      </c>
      <c r="C387" s="26" t="s">
        <v>74</v>
      </c>
      <c r="D387" s="34" t="s">
        <v>284</v>
      </c>
      <c r="E387" s="1">
        <v>18.45</v>
      </c>
    </row>
    <row r="388" spans="1:6" x14ac:dyDescent="0.2">
      <c r="A388" s="30">
        <v>6986</v>
      </c>
      <c r="B388" s="46">
        <v>42738</v>
      </c>
      <c r="C388" s="26" t="s">
        <v>74</v>
      </c>
      <c r="D388" s="34" t="s">
        <v>305</v>
      </c>
      <c r="E388" s="1">
        <v>14</v>
      </c>
    </row>
    <row r="389" spans="1:6" x14ac:dyDescent="0.2">
      <c r="A389" s="28">
        <v>6914</v>
      </c>
      <c r="B389" s="66">
        <v>42598</v>
      </c>
      <c r="C389" s="56" t="s">
        <v>38</v>
      </c>
      <c r="D389" s="34" t="s">
        <v>121</v>
      </c>
      <c r="E389" s="1">
        <v>275.20999999999998</v>
      </c>
    </row>
    <row r="390" spans="1:6" x14ac:dyDescent="0.2">
      <c r="A390" s="30">
        <v>6994</v>
      </c>
      <c r="B390" s="47">
        <v>42752</v>
      </c>
      <c r="C390" s="26" t="s">
        <v>38</v>
      </c>
      <c r="D390" s="34" t="s">
        <v>317</v>
      </c>
      <c r="E390" s="1">
        <v>250</v>
      </c>
    </row>
    <row r="391" spans="1:6" x14ac:dyDescent="0.2">
      <c r="A391" s="59">
        <v>7051</v>
      </c>
      <c r="B391" s="74">
        <v>42843</v>
      </c>
      <c r="C391" s="61" t="s">
        <v>38</v>
      </c>
      <c r="D391" s="64" t="s">
        <v>603</v>
      </c>
      <c r="E391" s="1">
        <v>269.45999999999998</v>
      </c>
    </row>
    <row r="392" spans="1:6" x14ac:dyDescent="0.2">
      <c r="A392" s="59">
        <v>7060</v>
      </c>
      <c r="B392" s="74">
        <v>42857</v>
      </c>
      <c r="C392" s="61" t="s">
        <v>38</v>
      </c>
      <c r="D392" s="64" t="s">
        <v>609</v>
      </c>
      <c r="E392" s="1">
        <v>250</v>
      </c>
    </row>
    <row r="393" spans="1:6" x14ac:dyDescent="0.2">
      <c r="A393" s="58">
        <v>7011</v>
      </c>
      <c r="B393" s="75">
        <v>42773</v>
      </c>
      <c r="C393" s="61" t="s">
        <v>46</v>
      </c>
      <c r="D393" s="64" t="s">
        <v>327</v>
      </c>
      <c r="E393" s="1">
        <v>500</v>
      </c>
    </row>
    <row r="394" spans="1:6" x14ac:dyDescent="0.2">
      <c r="A394" s="59">
        <v>6958</v>
      </c>
      <c r="B394" s="74">
        <v>42675</v>
      </c>
      <c r="C394" s="61" t="s">
        <v>47</v>
      </c>
      <c r="D394" s="37" t="s">
        <v>266</v>
      </c>
      <c r="E394" s="1">
        <v>500</v>
      </c>
    </row>
    <row r="395" spans="1:6" x14ac:dyDescent="0.2">
      <c r="A395" s="59">
        <v>6973</v>
      </c>
      <c r="B395" s="76">
        <v>42710</v>
      </c>
      <c r="C395" s="57" t="s">
        <v>47</v>
      </c>
      <c r="D395" s="64" t="s">
        <v>266</v>
      </c>
      <c r="E395" s="1">
        <v>300</v>
      </c>
    </row>
    <row r="396" spans="1:6" x14ac:dyDescent="0.2">
      <c r="A396" s="59">
        <v>6959</v>
      </c>
      <c r="B396" s="76">
        <v>42675</v>
      </c>
      <c r="C396" s="57" t="s">
        <v>48</v>
      </c>
      <c r="D396" s="64" t="s">
        <v>158</v>
      </c>
      <c r="E396" s="1">
        <v>440.8</v>
      </c>
    </row>
    <row r="397" spans="1:6" x14ac:dyDescent="0.2">
      <c r="A397" s="59">
        <v>7076</v>
      </c>
      <c r="B397" s="77">
        <v>42871</v>
      </c>
      <c r="C397" s="63" t="s">
        <v>49</v>
      </c>
      <c r="D397" s="64" t="s">
        <v>623</v>
      </c>
      <c r="E397" s="1">
        <v>91.58</v>
      </c>
      <c r="F397" s="1">
        <v>0</v>
      </c>
    </row>
    <row r="398" spans="1:6" x14ac:dyDescent="0.2">
      <c r="A398" s="59">
        <v>7077</v>
      </c>
      <c r="B398" s="74">
        <v>42871</v>
      </c>
      <c r="C398" s="61" t="s">
        <v>49</v>
      </c>
      <c r="D398" s="64" t="s">
        <v>624</v>
      </c>
      <c r="E398" s="1">
        <v>150</v>
      </c>
      <c r="F398" s="1">
        <v>0</v>
      </c>
    </row>
    <row r="399" spans="1:6" x14ac:dyDescent="0.2">
      <c r="A399" s="59">
        <v>7067</v>
      </c>
      <c r="B399" s="74">
        <v>42871</v>
      </c>
      <c r="C399" s="61" t="s">
        <v>39</v>
      </c>
      <c r="D399" s="64" t="s">
        <v>618</v>
      </c>
      <c r="E399" s="1">
        <v>6750</v>
      </c>
      <c r="F399" s="1">
        <v>0</v>
      </c>
    </row>
    <row r="400" spans="1:6" x14ac:dyDescent="0.2">
      <c r="A400" s="59">
        <v>7070</v>
      </c>
      <c r="B400" s="74">
        <v>42871</v>
      </c>
      <c r="C400" s="61" t="s">
        <v>39</v>
      </c>
      <c r="D400" s="64" t="s">
        <v>620</v>
      </c>
      <c r="E400" s="1">
        <v>750</v>
      </c>
      <c r="F400" s="1">
        <v>0</v>
      </c>
    </row>
    <row r="401" spans="1:6" x14ac:dyDescent="0.2">
      <c r="A401" s="59">
        <v>7047</v>
      </c>
      <c r="B401" s="76">
        <v>42843</v>
      </c>
      <c r="C401" s="61" t="s">
        <v>41</v>
      </c>
      <c r="D401" s="64" t="s">
        <v>599</v>
      </c>
      <c r="E401" s="1">
        <v>100</v>
      </c>
    </row>
    <row r="402" spans="1:6" x14ac:dyDescent="0.2">
      <c r="A402" s="58">
        <v>7052</v>
      </c>
      <c r="B402" s="74">
        <v>42843</v>
      </c>
      <c r="C402" s="61" t="s">
        <v>41</v>
      </c>
      <c r="D402" s="64" t="s">
        <v>604</v>
      </c>
      <c r="E402" s="1">
        <v>100</v>
      </c>
    </row>
    <row r="403" spans="1:6" x14ac:dyDescent="0.2">
      <c r="A403" s="59">
        <v>6982</v>
      </c>
      <c r="B403" s="74">
        <v>42724</v>
      </c>
      <c r="C403" s="61" t="s">
        <v>42</v>
      </c>
      <c r="D403" s="64" t="s">
        <v>295</v>
      </c>
      <c r="E403" s="1">
        <v>145.43</v>
      </c>
    </row>
    <row r="404" spans="1:6" x14ac:dyDescent="0.2">
      <c r="A404" s="59">
        <v>6918</v>
      </c>
      <c r="B404" s="76">
        <v>42598</v>
      </c>
      <c r="C404" s="57" t="s">
        <v>43</v>
      </c>
      <c r="D404" s="64" t="s">
        <v>220</v>
      </c>
      <c r="E404" s="1">
        <v>100</v>
      </c>
    </row>
    <row r="405" spans="1:6" x14ac:dyDescent="0.2">
      <c r="A405" s="58">
        <v>7028</v>
      </c>
      <c r="B405" s="74">
        <v>42801</v>
      </c>
      <c r="C405" s="61" t="s">
        <v>43</v>
      </c>
      <c r="D405" s="64" t="s">
        <v>339</v>
      </c>
      <c r="E405" s="1">
        <v>2000</v>
      </c>
    </row>
    <row r="406" spans="1:6" x14ac:dyDescent="0.2">
      <c r="A406" s="58">
        <v>7036</v>
      </c>
      <c r="B406" s="75">
        <v>42815</v>
      </c>
      <c r="C406" s="61" t="s">
        <v>43</v>
      </c>
      <c r="D406" s="64" t="s">
        <v>355</v>
      </c>
      <c r="E406" s="1">
        <v>250</v>
      </c>
    </row>
    <row r="407" spans="1:6" x14ac:dyDescent="0.2">
      <c r="A407" s="59">
        <v>7054</v>
      </c>
      <c r="B407" s="74">
        <v>42843</v>
      </c>
      <c r="C407" s="61" t="s">
        <v>43</v>
      </c>
      <c r="D407" s="64" t="s">
        <v>606</v>
      </c>
      <c r="E407" s="1">
        <v>100</v>
      </c>
    </row>
    <row r="408" spans="1:6" x14ac:dyDescent="0.2">
      <c r="A408" s="58">
        <v>7066</v>
      </c>
      <c r="B408" s="75">
        <v>42857</v>
      </c>
      <c r="C408" s="61" t="s">
        <v>43</v>
      </c>
      <c r="D408" s="64" t="s">
        <v>613</v>
      </c>
      <c r="E408" s="1">
        <v>300</v>
      </c>
    </row>
    <row r="409" spans="1:6" x14ac:dyDescent="0.2">
      <c r="A409" s="59">
        <v>7068</v>
      </c>
      <c r="B409" s="78">
        <v>42871</v>
      </c>
      <c r="C409" s="61" t="s">
        <v>44</v>
      </c>
      <c r="D409" s="64" t="s">
        <v>619</v>
      </c>
      <c r="E409" s="1">
        <v>2000</v>
      </c>
      <c r="F409" s="1">
        <v>0</v>
      </c>
    </row>
    <row r="410" spans="1:6" x14ac:dyDescent="0.2">
      <c r="A410" s="58"/>
      <c r="B410" s="75">
        <v>42829</v>
      </c>
      <c r="C410" s="61"/>
      <c r="D410" s="64"/>
      <c r="E410" s="1">
        <v>0</v>
      </c>
    </row>
  </sheetData>
  <sortState xmlns:xlrd2="http://schemas.microsoft.com/office/spreadsheetml/2017/richdata2" ref="A2:F410">
    <sortCondition ref="C2:C410"/>
    <sortCondition ref="B2:B410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46"/>
  <sheetViews>
    <sheetView topLeftCell="A226" workbookViewId="0">
      <selection activeCell="A226" sqref="A226"/>
    </sheetView>
  </sheetViews>
  <sheetFormatPr defaultRowHeight="12.75" x14ac:dyDescent="0.2"/>
  <cols>
    <col min="6" max="8" width="12.7109375" customWidth="1"/>
    <col min="9" max="9" width="11" bestFit="1" customWidth="1"/>
  </cols>
  <sheetData>
    <row r="1" spans="1:9" x14ac:dyDescent="0.2">
      <c r="A1" s="22" t="s">
        <v>450</v>
      </c>
      <c r="B1" s="19" t="s">
        <v>1</v>
      </c>
      <c r="C1" s="39" t="s">
        <v>588</v>
      </c>
      <c r="D1" s="18" t="s">
        <v>5</v>
      </c>
      <c r="E1" s="18" t="s">
        <v>451</v>
      </c>
      <c r="F1" s="51" t="s">
        <v>3</v>
      </c>
      <c r="G1" s="51" t="s">
        <v>4</v>
      </c>
      <c r="H1" s="51" t="s">
        <v>2</v>
      </c>
      <c r="I1" s="32"/>
    </row>
    <row r="2" spans="1:9" x14ac:dyDescent="0.2">
      <c r="A2" s="20"/>
      <c r="B2" s="46">
        <v>42552</v>
      </c>
      <c r="C2" s="26" t="s">
        <v>358</v>
      </c>
      <c r="D2" s="8" t="s">
        <v>12</v>
      </c>
      <c r="E2" s="33"/>
      <c r="F2" s="25">
        <v>0</v>
      </c>
      <c r="G2" s="25">
        <v>0</v>
      </c>
      <c r="H2" s="53">
        <v>0</v>
      </c>
      <c r="I2" s="17"/>
    </row>
    <row r="3" spans="1:9" x14ac:dyDescent="0.2">
      <c r="A3" s="20">
        <v>7031</v>
      </c>
      <c r="B3" s="36">
        <v>42815</v>
      </c>
      <c r="C3" s="38" t="s">
        <v>28</v>
      </c>
      <c r="D3" s="24" t="s">
        <v>452</v>
      </c>
      <c r="E3" s="24"/>
      <c r="F3" s="25">
        <v>83.97</v>
      </c>
      <c r="G3" s="33">
        <v>0</v>
      </c>
      <c r="H3" s="25">
        <v>26802.412624999997</v>
      </c>
      <c r="I3" s="17" t="s">
        <v>159</v>
      </c>
    </row>
    <row r="4" spans="1:9" x14ac:dyDescent="0.2">
      <c r="A4" s="20">
        <v>7032</v>
      </c>
      <c r="B4" s="36">
        <v>42815</v>
      </c>
      <c r="C4" s="38" t="s">
        <v>28</v>
      </c>
      <c r="D4" s="24" t="s">
        <v>346</v>
      </c>
      <c r="E4" s="24"/>
      <c r="F4" s="25">
        <v>412.45</v>
      </c>
      <c r="G4" s="33">
        <v>0</v>
      </c>
      <c r="H4" s="25">
        <v>26389.962624999996</v>
      </c>
      <c r="I4" s="17" t="s">
        <v>159</v>
      </c>
    </row>
    <row r="5" spans="1:9" x14ac:dyDescent="0.2">
      <c r="A5" s="20">
        <v>7033</v>
      </c>
      <c r="B5" s="36">
        <v>42815</v>
      </c>
      <c r="C5" s="38" t="s">
        <v>28</v>
      </c>
      <c r="D5" s="24" t="s">
        <v>353</v>
      </c>
      <c r="E5" s="24"/>
      <c r="F5" s="25">
        <v>473.1</v>
      </c>
      <c r="G5" s="33">
        <v>0</v>
      </c>
      <c r="H5" s="25">
        <v>25741.052624999997</v>
      </c>
      <c r="I5" s="17" t="s">
        <v>159</v>
      </c>
    </row>
    <row r="6" spans="1:9" x14ac:dyDescent="0.2">
      <c r="A6" s="21">
        <v>6869</v>
      </c>
      <c r="B6" s="27">
        <v>42493</v>
      </c>
      <c r="C6" s="26" t="s">
        <v>36</v>
      </c>
      <c r="D6" s="8" t="s">
        <v>409</v>
      </c>
      <c r="E6" s="8"/>
      <c r="F6" s="33">
        <v>500</v>
      </c>
      <c r="G6" s="33">
        <v>0</v>
      </c>
      <c r="H6" s="34">
        <v>-20222.98</v>
      </c>
      <c r="I6" s="17" t="s">
        <v>159</v>
      </c>
    </row>
    <row r="7" spans="1:9" x14ac:dyDescent="0.2">
      <c r="A7" s="21">
        <v>6839</v>
      </c>
      <c r="B7" s="27">
        <v>42465</v>
      </c>
      <c r="C7" s="26" t="s">
        <v>37</v>
      </c>
      <c r="D7" s="8" t="s">
        <v>453</v>
      </c>
      <c r="E7" s="8"/>
      <c r="F7" s="33">
        <v>55.63</v>
      </c>
      <c r="G7" s="33">
        <v>0</v>
      </c>
      <c r="H7" s="34">
        <v>11853.670000000002</v>
      </c>
      <c r="I7" s="17" t="s">
        <v>159</v>
      </c>
    </row>
    <row r="8" spans="1:9" x14ac:dyDescent="0.2">
      <c r="A8" s="23">
        <v>6962</v>
      </c>
      <c r="B8" s="47">
        <v>42689</v>
      </c>
      <c r="C8" s="30" t="s">
        <v>37</v>
      </c>
      <c r="D8" s="31" t="s">
        <v>427</v>
      </c>
      <c r="E8" s="34"/>
      <c r="F8" s="34">
        <v>50</v>
      </c>
      <c r="G8" s="33">
        <v>0</v>
      </c>
      <c r="H8" s="25">
        <v>-29905.219999999998</v>
      </c>
      <c r="I8" s="17" t="s">
        <v>159</v>
      </c>
    </row>
    <row r="9" spans="1:9" x14ac:dyDescent="0.2">
      <c r="A9" s="20">
        <v>6992</v>
      </c>
      <c r="B9" s="46">
        <v>42738</v>
      </c>
      <c r="C9" s="26" t="s">
        <v>37</v>
      </c>
      <c r="D9" s="8" t="s">
        <v>300</v>
      </c>
      <c r="E9" s="33"/>
      <c r="F9" s="25">
        <v>50</v>
      </c>
      <c r="G9" s="33">
        <v>0</v>
      </c>
      <c r="H9" s="25">
        <v>1219.3399999999974</v>
      </c>
      <c r="I9" s="17" t="s">
        <v>159</v>
      </c>
    </row>
    <row r="10" spans="1:9" x14ac:dyDescent="0.2">
      <c r="A10" s="21">
        <v>6811</v>
      </c>
      <c r="B10" s="27">
        <v>42416</v>
      </c>
      <c r="C10" s="26" t="s">
        <v>29</v>
      </c>
      <c r="D10" s="8" t="s">
        <v>375</v>
      </c>
      <c r="E10" s="8"/>
      <c r="F10" s="33">
        <v>247</v>
      </c>
      <c r="G10" s="33">
        <v>0</v>
      </c>
      <c r="H10" s="34">
        <v>-3660.4499999999994</v>
      </c>
      <c r="I10" s="17" t="s">
        <v>159</v>
      </c>
    </row>
    <row r="11" spans="1:9" x14ac:dyDescent="0.2">
      <c r="A11" s="21">
        <v>6820</v>
      </c>
      <c r="B11" s="27">
        <v>42430</v>
      </c>
      <c r="C11" s="26" t="s">
        <v>29</v>
      </c>
      <c r="D11" s="8" t="s">
        <v>454</v>
      </c>
      <c r="E11" s="8"/>
      <c r="F11" s="33">
        <v>309.91000000000003</v>
      </c>
      <c r="G11" s="33">
        <v>0</v>
      </c>
      <c r="H11" s="34">
        <v>-5561.82</v>
      </c>
      <c r="I11" s="17" t="s">
        <v>159</v>
      </c>
    </row>
    <row r="12" spans="1:9" x14ac:dyDescent="0.2">
      <c r="A12" s="21">
        <v>6828</v>
      </c>
      <c r="B12" s="27">
        <v>42430</v>
      </c>
      <c r="C12" s="26" t="s">
        <v>29</v>
      </c>
      <c r="D12" s="8" t="s">
        <v>386</v>
      </c>
      <c r="E12" s="8"/>
      <c r="F12" s="33">
        <v>156.16999999999999</v>
      </c>
      <c r="G12" s="33">
        <v>0</v>
      </c>
      <c r="H12" s="34">
        <v>7271.44</v>
      </c>
      <c r="I12" s="17" t="s">
        <v>159</v>
      </c>
    </row>
    <row r="13" spans="1:9" x14ac:dyDescent="0.2">
      <c r="A13" s="20">
        <v>7018</v>
      </c>
      <c r="B13" s="36">
        <v>42801</v>
      </c>
      <c r="C13" s="38" t="s">
        <v>29</v>
      </c>
      <c r="D13" s="24" t="s">
        <v>335</v>
      </c>
      <c r="E13" s="24"/>
      <c r="F13" s="25">
        <v>1095.25</v>
      </c>
      <c r="G13" s="33">
        <v>0</v>
      </c>
      <c r="H13" s="25">
        <v>7911.4696250000015</v>
      </c>
      <c r="I13" s="17" t="s">
        <v>159</v>
      </c>
    </row>
    <row r="14" spans="1:9" x14ac:dyDescent="0.2">
      <c r="A14" s="20">
        <v>7019</v>
      </c>
      <c r="B14" s="36">
        <v>42801</v>
      </c>
      <c r="C14" s="38" t="s">
        <v>29</v>
      </c>
      <c r="D14" s="24" t="s">
        <v>336</v>
      </c>
      <c r="E14" s="24"/>
      <c r="F14" s="25">
        <v>1263.117</v>
      </c>
      <c r="G14" s="33">
        <v>0</v>
      </c>
      <c r="H14" s="25">
        <v>6648.3526250000014</v>
      </c>
      <c r="I14" s="17" t="s">
        <v>159</v>
      </c>
    </row>
    <row r="15" spans="1:9" x14ac:dyDescent="0.2">
      <c r="A15" s="20">
        <v>7025</v>
      </c>
      <c r="B15" s="36">
        <v>42801</v>
      </c>
      <c r="C15" s="38" t="s">
        <v>29</v>
      </c>
      <c r="D15" s="24" t="s">
        <v>338</v>
      </c>
      <c r="E15" s="24"/>
      <c r="F15" s="25">
        <v>235.19</v>
      </c>
      <c r="G15" s="33">
        <v>0</v>
      </c>
      <c r="H15" s="25">
        <v>5984.8526250000023</v>
      </c>
      <c r="I15" s="17" t="s">
        <v>159</v>
      </c>
    </row>
    <row r="16" spans="1:9" x14ac:dyDescent="0.2">
      <c r="A16" s="20">
        <v>7032</v>
      </c>
      <c r="B16" s="36">
        <v>42815</v>
      </c>
      <c r="C16" s="38" t="s">
        <v>29</v>
      </c>
      <c r="D16" s="24" t="s">
        <v>347</v>
      </c>
      <c r="E16" s="24"/>
      <c r="F16" s="25">
        <v>175.81</v>
      </c>
      <c r="G16" s="33">
        <v>0</v>
      </c>
      <c r="H16" s="25">
        <v>26214.152624999995</v>
      </c>
      <c r="I16" s="17" t="s">
        <v>159</v>
      </c>
    </row>
    <row r="17" spans="1:9" x14ac:dyDescent="0.2">
      <c r="A17" s="20">
        <v>7035</v>
      </c>
      <c r="B17" s="36">
        <v>42815</v>
      </c>
      <c r="C17" s="38" t="s">
        <v>29</v>
      </c>
      <c r="D17" s="24" t="s">
        <v>133</v>
      </c>
      <c r="E17" s="24"/>
      <c r="F17" s="25">
        <v>392.9</v>
      </c>
      <c r="G17" s="33">
        <v>0</v>
      </c>
      <c r="H17" s="25">
        <v>24802.082624999995</v>
      </c>
      <c r="I17" s="17" t="s">
        <v>159</v>
      </c>
    </row>
    <row r="18" spans="1:9" x14ac:dyDescent="0.2">
      <c r="A18" s="23">
        <v>6792</v>
      </c>
      <c r="B18" s="47">
        <v>42388</v>
      </c>
      <c r="C18" s="28" t="s">
        <v>30</v>
      </c>
      <c r="D18" s="29" t="s">
        <v>455</v>
      </c>
      <c r="E18" s="29"/>
      <c r="F18" s="33">
        <v>600.04</v>
      </c>
      <c r="G18" s="33">
        <v>0</v>
      </c>
      <c r="H18" s="34">
        <v>-8536.5299999999988</v>
      </c>
      <c r="I18" s="17" t="s">
        <v>159</v>
      </c>
    </row>
    <row r="19" spans="1:9" x14ac:dyDescent="0.2">
      <c r="A19" s="21">
        <v>6799</v>
      </c>
      <c r="B19" s="46">
        <v>42402</v>
      </c>
      <c r="C19" s="26" t="s">
        <v>30</v>
      </c>
      <c r="D19" s="8" t="s">
        <v>456</v>
      </c>
      <c r="E19" s="8"/>
      <c r="F19" s="33">
        <v>187.49</v>
      </c>
      <c r="G19" s="33">
        <v>0</v>
      </c>
      <c r="H19" s="34">
        <v>-6801.0199999999995</v>
      </c>
      <c r="I19" s="17" t="s">
        <v>159</v>
      </c>
    </row>
    <row r="20" spans="1:9" x14ac:dyDescent="0.2">
      <c r="A20" s="21">
        <v>6807</v>
      </c>
      <c r="B20" s="27">
        <v>42416</v>
      </c>
      <c r="C20" s="26" t="s">
        <v>30</v>
      </c>
      <c r="D20" s="8" t="s">
        <v>455</v>
      </c>
      <c r="E20" s="8"/>
      <c r="F20" s="33">
        <v>329.32</v>
      </c>
      <c r="G20" s="33">
        <v>0</v>
      </c>
      <c r="H20" s="34">
        <v>-2720.5099999999998</v>
      </c>
      <c r="I20" s="17" t="s">
        <v>159</v>
      </c>
    </row>
    <row r="21" spans="1:9" x14ac:dyDescent="0.2">
      <c r="A21" s="21">
        <v>6814</v>
      </c>
      <c r="B21" s="27">
        <v>42416</v>
      </c>
      <c r="C21" s="26" t="s">
        <v>30</v>
      </c>
      <c r="D21" s="8" t="s">
        <v>457</v>
      </c>
      <c r="E21" s="8"/>
      <c r="F21" s="33">
        <v>42.38</v>
      </c>
      <c r="G21" s="33">
        <v>0</v>
      </c>
      <c r="H21" s="34">
        <v>-4331.5899999999992</v>
      </c>
      <c r="I21" s="17" t="s">
        <v>159</v>
      </c>
    </row>
    <row r="22" spans="1:9" x14ac:dyDescent="0.2">
      <c r="A22" s="21">
        <v>6834</v>
      </c>
      <c r="B22" s="27">
        <v>42444</v>
      </c>
      <c r="C22" s="26" t="s">
        <v>30</v>
      </c>
      <c r="D22" s="8" t="s">
        <v>458</v>
      </c>
      <c r="E22" s="8"/>
      <c r="F22" s="33">
        <v>352.61</v>
      </c>
      <c r="G22" s="33">
        <v>0</v>
      </c>
      <c r="H22" s="34">
        <v>14370.17</v>
      </c>
      <c r="I22" s="17" t="s">
        <v>159</v>
      </c>
    </row>
    <row r="23" spans="1:9" x14ac:dyDescent="0.2">
      <c r="A23" s="21">
        <v>6850</v>
      </c>
      <c r="B23" s="27">
        <v>42479</v>
      </c>
      <c r="C23" s="26" t="s">
        <v>30</v>
      </c>
      <c r="D23" s="8" t="s">
        <v>401</v>
      </c>
      <c r="E23" s="8"/>
      <c r="F23" s="33">
        <v>348.74</v>
      </c>
      <c r="G23" s="33">
        <v>0</v>
      </c>
      <c r="H23" s="34">
        <v>23603.190000000002</v>
      </c>
      <c r="I23" s="17" t="s">
        <v>159</v>
      </c>
    </row>
    <row r="24" spans="1:9" x14ac:dyDescent="0.2">
      <c r="A24" s="21">
        <v>6871</v>
      </c>
      <c r="B24" s="27">
        <v>42507</v>
      </c>
      <c r="C24" s="26" t="s">
        <v>30</v>
      </c>
      <c r="D24" s="8" t="s">
        <v>410</v>
      </c>
      <c r="E24" s="8"/>
      <c r="F24" s="33">
        <v>514.4</v>
      </c>
      <c r="G24" s="33">
        <v>0</v>
      </c>
      <c r="H24" s="34">
        <v>-27487.38</v>
      </c>
      <c r="I24" s="17" t="s">
        <v>159</v>
      </c>
    </row>
    <row r="25" spans="1:9" x14ac:dyDescent="0.2">
      <c r="A25" s="21">
        <v>6873</v>
      </c>
      <c r="B25" s="27">
        <v>42507</v>
      </c>
      <c r="C25" s="26" t="s">
        <v>30</v>
      </c>
      <c r="D25" s="8" t="s">
        <v>410</v>
      </c>
      <c r="E25" s="8"/>
      <c r="F25" s="33">
        <v>98.5</v>
      </c>
      <c r="G25" s="33">
        <v>0</v>
      </c>
      <c r="H25" s="34">
        <v>-28105.96</v>
      </c>
      <c r="I25" s="17" t="s">
        <v>159</v>
      </c>
    </row>
    <row r="26" spans="1:9" x14ac:dyDescent="0.2">
      <c r="A26" s="20">
        <v>6937</v>
      </c>
      <c r="B26" s="46">
        <v>42635</v>
      </c>
      <c r="C26" s="26" t="s">
        <v>30</v>
      </c>
      <c r="D26" s="8" t="s">
        <v>459</v>
      </c>
      <c r="E26" s="33"/>
      <c r="F26" s="25">
        <v>672.33</v>
      </c>
      <c r="G26" s="33">
        <v>0</v>
      </c>
      <c r="H26" s="25">
        <v>-17220.93</v>
      </c>
      <c r="I26" s="17" t="s">
        <v>159</v>
      </c>
    </row>
    <row r="27" spans="1:9" x14ac:dyDescent="0.2">
      <c r="A27" s="21">
        <v>6950</v>
      </c>
      <c r="B27" s="46">
        <v>42661</v>
      </c>
      <c r="C27" s="26" t="s">
        <v>30</v>
      </c>
      <c r="D27" s="8" t="s">
        <v>455</v>
      </c>
      <c r="E27" s="33"/>
      <c r="F27" s="33">
        <v>408.92</v>
      </c>
      <c r="G27" s="33">
        <v>0</v>
      </c>
      <c r="H27" s="25">
        <v>-11356.51</v>
      </c>
      <c r="I27" s="17" t="s">
        <v>159</v>
      </c>
    </row>
    <row r="28" spans="1:9" x14ac:dyDescent="0.2">
      <c r="A28" s="20">
        <v>6968</v>
      </c>
      <c r="B28" s="46">
        <v>42710</v>
      </c>
      <c r="C28" s="26" t="s">
        <v>30</v>
      </c>
      <c r="D28" s="8" t="s">
        <v>455</v>
      </c>
      <c r="E28" s="33"/>
      <c r="F28" s="25">
        <v>374.02</v>
      </c>
      <c r="G28" s="33">
        <v>0</v>
      </c>
      <c r="H28" s="25">
        <v>-3182.0800000000004</v>
      </c>
      <c r="I28" s="17" t="s">
        <v>159</v>
      </c>
    </row>
    <row r="29" spans="1:9" x14ac:dyDescent="0.2">
      <c r="A29" s="23">
        <v>6976</v>
      </c>
      <c r="B29" s="47">
        <v>42710</v>
      </c>
      <c r="C29" s="30" t="s">
        <v>30</v>
      </c>
      <c r="D29" s="29" t="s">
        <v>291</v>
      </c>
      <c r="E29" s="34"/>
      <c r="F29" s="34">
        <v>300.20999999999998</v>
      </c>
      <c r="G29" s="33">
        <v>0</v>
      </c>
      <c r="H29" s="25">
        <v>-8417.0600000000013</v>
      </c>
      <c r="I29" s="17" t="s">
        <v>159</v>
      </c>
    </row>
    <row r="30" spans="1:9" x14ac:dyDescent="0.2">
      <c r="A30" s="20">
        <v>6999</v>
      </c>
      <c r="B30" s="36">
        <v>42752</v>
      </c>
      <c r="C30" s="38" t="s">
        <v>30</v>
      </c>
      <c r="D30" s="24" t="s">
        <v>459</v>
      </c>
      <c r="E30" s="24"/>
      <c r="F30" s="25">
        <v>371.13</v>
      </c>
      <c r="G30" s="33">
        <v>0</v>
      </c>
      <c r="H30" s="25">
        <v>14710.810000000001</v>
      </c>
      <c r="I30" s="17" t="s">
        <v>159</v>
      </c>
    </row>
    <row r="31" spans="1:9" x14ac:dyDescent="0.2">
      <c r="A31" s="20">
        <v>7015</v>
      </c>
      <c r="B31" s="36">
        <v>42787</v>
      </c>
      <c r="C31" s="38" t="s">
        <v>30</v>
      </c>
      <c r="D31" s="24" t="s">
        <v>459</v>
      </c>
      <c r="E31" s="24"/>
      <c r="F31" s="25">
        <v>428.72</v>
      </c>
      <c r="G31" s="33">
        <v>0</v>
      </c>
      <c r="H31" s="25">
        <v>12543.469625000002</v>
      </c>
      <c r="I31" s="17" t="s">
        <v>159</v>
      </c>
    </row>
    <row r="32" spans="1:9" x14ac:dyDescent="0.2">
      <c r="A32" s="21">
        <v>6800</v>
      </c>
      <c r="B32" s="46">
        <v>42402</v>
      </c>
      <c r="C32" s="26" t="s">
        <v>31</v>
      </c>
      <c r="D32" s="8" t="s">
        <v>460</v>
      </c>
      <c r="E32" s="8"/>
      <c r="F32" s="33">
        <v>527.95000000000005</v>
      </c>
      <c r="G32" s="33">
        <v>0</v>
      </c>
      <c r="H32" s="34">
        <v>-6335.03</v>
      </c>
      <c r="I32" s="17" t="s">
        <v>159</v>
      </c>
    </row>
    <row r="33" spans="1:9" x14ac:dyDescent="0.2">
      <c r="A33" s="21">
        <v>6812</v>
      </c>
      <c r="B33" s="27">
        <v>42416</v>
      </c>
      <c r="C33" s="26" t="s">
        <v>31</v>
      </c>
      <c r="D33" s="8" t="s">
        <v>461</v>
      </c>
      <c r="E33" s="8"/>
      <c r="F33" s="33">
        <v>569.80999999999995</v>
      </c>
      <c r="G33" s="33">
        <v>0</v>
      </c>
      <c r="H33" s="34">
        <v>-4230.2599999999993</v>
      </c>
      <c r="I33" s="17" t="s">
        <v>159</v>
      </c>
    </row>
    <row r="34" spans="1:9" x14ac:dyDescent="0.2">
      <c r="A34" s="21">
        <v>6831</v>
      </c>
      <c r="B34" s="27">
        <v>42444</v>
      </c>
      <c r="C34" s="26" t="s">
        <v>31</v>
      </c>
      <c r="D34" s="8" t="s">
        <v>461</v>
      </c>
      <c r="E34" s="8"/>
      <c r="F34" s="33">
        <v>492.8</v>
      </c>
      <c r="G34" s="33">
        <v>0</v>
      </c>
      <c r="H34" s="34">
        <v>15912.400000000001</v>
      </c>
      <c r="I34" s="17" t="s">
        <v>159</v>
      </c>
    </row>
    <row r="35" spans="1:9" x14ac:dyDescent="0.2">
      <c r="A35" s="21">
        <v>6831</v>
      </c>
      <c r="B35" s="27">
        <v>42444</v>
      </c>
      <c r="C35" s="26" t="s">
        <v>31</v>
      </c>
      <c r="D35" s="8" t="s">
        <v>462</v>
      </c>
      <c r="E35" s="8"/>
      <c r="F35" s="33">
        <v>53.96</v>
      </c>
      <c r="G35" s="33">
        <v>0</v>
      </c>
      <c r="H35" s="34">
        <v>14116.210000000001</v>
      </c>
      <c r="I35" s="17" t="s">
        <v>159</v>
      </c>
    </row>
    <row r="36" spans="1:9" x14ac:dyDescent="0.2">
      <c r="A36" s="21">
        <v>6849</v>
      </c>
      <c r="B36" s="27">
        <v>42479</v>
      </c>
      <c r="C36" s="26" t="s">
        <v>31</v>
      </c>
      <c r="D36" s="8" t="s">
        <v>400</v>
      </c>
      <c r="E36" s="8"/>
      <c r="F36" s="33">
        <v>418.35</v>
      </c>
      <c r="G36" s="33">
        <v>0</v>
      </c>
      <c r="H36" s="34">
        <v>24020.110000000004</v>
      </c>
      <c r="I36" s="17" t="s">
        <v>159</v>
      </c>
    </row>
    <row r="37" spans="1:9" x14ac:dyDescent="0.2">
      <c r="A37" s="21">
        <v>6872</v>
      </c>
      <c r="B37" s="27">
        <v>42507</v>
      </c>
      <c r="C37" s="26" t="s">
        <v>31</v>
      </c>
      <c r="D37" s="8" t="s">
        <v>411</v>
      </c>
      <c r="E37" s="8"/>
      <c r="F37" s="33">
        <v>463.16</v>
      </c>
      <c r="G37" s="33">
        <v>0</v>
      </c>
      <c r="H37" s="34">
        <v>-28007.46</v>
      </c>
      <c r="I37" s="17" t="s">
        <v>159</v>
      </c>
    </row>
    <row r="38" spans="1:9" x14ac:dyDescent="0.2">
      <c r="A38" s="20">
        <v>6936</v>
      </c>
      <c r="B38" s="46">
        <v>42635</v>
      </c>
      <c r="C38" s="26" t="s">
        <v>31</v>
      </c>
      <c r="D38" s="8" t="s">
        <v>463</v>
      </c>
      <c r="E38" s="33"/>
      <c r="F38" s="25">
        <v>535.03</v>
      </c>
      <c r="G38" s="33">
        <v>0</v>
      </c>
      <c r="H38" s="25">
        <v>-16409.509999999998</v>
      </c>
      <c r="I38" s="17" t="s">
        <v>159</v>
      </c>
    </row>
    <row r="39" spans="1:9" x14ac:dyDescent="0.2">
      <c r="A39" s="20">
        <v>6936</v>
      </c>
      <c r="B39" s="46">
        <v>42635</v>
      </c>
      <c r="C39" s="26" t="s">
        <v>31</v>
      </c>
      <c r="D39" s="8" t="s">
        <v>464</v>
      </c>
      <c r="E39" s="33"/>
      <c r="F39" s="25">
        <v>139.09</v>
      </c>
      <c r="G39" s="33">
        <v>0</v>
      </c>
      <c r="H39" s="25">
        <v>-16548.599999999999</v>
      </c>
      <c r="I39" s="17" t="s">
        <v>159</v>
      </c>
    </row>
    <row r="40" spans="1:9" x14ac:dyDescent="0.2">
      <c r="A40" s="23">
        <v>6949</v>
      </c>
      <c r="B40" s="47">
        <v>42661</v>
      </c>
      <c r="C40" s="28" t="s">
        <v>31</v>
      </c>
      <c r="D40" s="29" t="s">
        <v>465</v>
      </c>
      <c r="E40" s="34"/>
      <c r="F40" s="34">
        <v>569.99</v>
      </c>
      <c r="G40" s="33">
        <v>0</v>
      </c>
      <c r="H40" s="25">
        <v>-10889.25</v>
      </c>
      <c r="I40" s="17" t="s">
        <v>159</v>
      </c>
    </row>
    <row r="41" spans="1:9" x14ac:dyDescent="0.2">
      <c r="A41" s="23">
        <v>6949</v>
      </c>
      <c r="B41" s="47">
        <v>42661</v>
      </c>
      <c r="C41" s="28" t="s">
        <v>31</v>
      </c>
      <c r="D41" s="29" t="s">
        <v>462</v>
      </c>
      <c r="E41" s="34"/>
      <c r="F41" s="34">
        <v>58.34</v>
      </c>
      <c r="G41" s="33">
        <v>0</v>
      </c>
      <c r="H41" s="25">
        <v>-10947.59</v>
      </c>
      <c r="I41" s="17" t="s">
        <v>159</v>
      </c>
    </row>
    <row r="42" spans="1:9" x14ac:dyDescent="0.2">
      <c r="A42" s="20">
        <v>6970</v>
      </c>
      <c r="B42" s="46">
        <v>42710</v>
      </c>
      <c r="C42" s="26" t="s">
        <v>31</v>
      </c>
      <c r="D42" s="8" t="s">
        <v>461</v>
      </c>
      <c r="E42" s="33"/>
      <c r="F42" s="25">
        <v>494.95</v>
      </c>
      <c r="G42" s="33">
        <v>0</v>
      </c>
      <c r="H42" s="25">
        <v>-3831.2000000000003</v>
      </c>
      <c r="I42" s="17" t="s">
        <v>159</v>
      </c>
    </row>
    <row r="43" spans="1:9" x14ac:dyDescent="0.2">
      <c r="A43" s="23">
        <v>6974</v>
      </c>
      <c r="B43" s="47">
        <v>42710</v>
      </c>
      <c r="C43" s="30" t="s">
        <v>31</v>
      </c>
      <c r="D43" s="31" t="s">
        <v>290</v>
      </c>
      <c r="E43" s="34"/>
      <c r="F43" s="34">
        <v>532.27</v>
      </c>
      <c r="G43" s="33">
        <v>0</v>
      </c>
      <c r="H43" s="25">
        <v>-7963.4700000000012</v>
      </c>
      <c r="I43" s="17" t="s">
        <v>159</v>
      </c>
    </row>
    <row r="44" spans="1:9" x14ac:dyDescent="0.2">
      <c r="A44" s="23">
        <v>6974</v>
      </c>
      <c r="B44" s="47">
        <v>42710</v>
      </c>
      <c r="C44" s="30" t="s">
        <v>31</v>
      </c>
      <c r="D44" s="31" t="s">
        <v>466</v>
      </c>
      <c r="E44" s="34"/>
      <c r="F44" s="34">
        <v>53.66</v>
      </c>
      <c r="G44" s="33">
        <v>0</v>
      </c>
      <c r="H44" s="25">
        <v>-8017.130000000001</v>
      </c>
      <c r="I44" s="17" t="s">
        <v>159</v>
      </c>
    </row>
    <row r="45" spans="1:9" x14ac:dyDescent="0.2">
      <c r="A45" s="20">
        <v>6998</v>
      </c>
      <c r="B45" s="36">
        <v>42752</v>
      </c>
      <c r="C45" s="38" t="s">
        <v>31</v>
      </c>
      <c r="D45" s="24" t="s">
        <v>465</v>
      </c>
      <c r="E45" s="24"/>
      <c r="F45" s="25">
        <v>485.96</v>
      </c>
      <c r="G45" s="33">
        <v>0</v>
      </c>
      <c r="H45" s="25">
        <v>15204.04</v>
      </c>
      <c r="I45" s="17" t="s">
        <v>159</v>
      </c>
    </row>
    <row r="46" spans="1:9" x14ac:dyDescent="0.2">
      <c r="A46" s="20">
        <v>6998</v>
      </c>
      <c r="B46" s="36">
        <v>42752</v>
      </c>
      <c r="C46" s="38" t="s">
        <v>31</v>
      </c>
      <c r="D46" s="24" t="s">
        <v>462</v>
      </c>
      <c r="E46" s="24"/>
      <c r="F46" s="25">
        <v>51.18</v>
      </c>
      <c r="G46" s="33">
        <v>0</v>
      </c>
      <c r="H46" s="25">
        <v>15152.86</v>
      </c>
      <c r="I46" s="17" t="s">
        <v>159</v>
      </c>
    </row>
    <row r="47" spans="1:9" x14ac:dyDescent="0.2">
      <c r="A47" s="20">
        <v>6999</v>
      </c>
      <c r="B47" s="36">
        <v>42752</v>
      </c>
      <c r="C47" s="38" t="s">
        <v>31</v>
      </c>
      <c r="D47" s="24" t="s">
        <v>465</v>
      </c>
      <c r="E47" s="24"/>
      <c r="F47" s="25">
        <v>70.92</v>
      </c>
      <c r="G47" s="33">
        <v>0</v>
      </c>
      <c r="H47" s="25">
        <v>15081.94</v>
      </c>
      <c r="I47" s="17" t="s">
        <v>159</v>
      </c>
    </row>
    <row r="48" spans="1:9" x14ac:dyDescent="0.2">
      <c r="A48" s="20">
        <v>7014</v>
      </c>
      <c r="B48" s="36">
        <v>42787</v>
      </c>
      <c r="C48" s="38" t="s">
        <v>31</v>
      </c>
      <c r="D48" s="24" t="s">
        <v>465</v>
      </c>
      <c r="E48" s="24"/>
      <c r="F48" s="25">
        <v>515.48</v>
      </c>
      <c r="G48" s="33">
        <v>0</v>
      </c>
      <c r="H48" s="25">
        <v>12972.189625000001</v>
      </c>
      <c r="I48" s="17" t="s">
        <v>159</v>
      </c>
    </row>
    <row r="49" spans="1:9" x14ac:dyDescent="0.2">
      <c r="A49" s="20">
        <v>7034</v>
      </c>
      <c r="B49" s="36">
        <v>42815</v>
      </c>
      <c r="C49" s="38" t="s">
        <v>31</v>
      </c>
      <c r="D49" s="24" t="s">
        <v>467</v>
      </c>
      <c r="E49" s="24"/>
      <c r="F49" s="25">
        <v>484.63</v>
      </c>
      <c r="G49" s="33">
        <v>0</v>
      </c>
      <c r="H49" s="25">
        <v>25256.422624999996</v>
      </c>
      <c r="I49" s="17" t="s">
        <v>159</v>
      </c>
    </row>
    <row r="50" spans="1:9" x14ac:dyDescent="0.2">
      <c r="A50" s="20">
        <v>7034</v>
      </c>
      <c r="B50" s="36">
        <v>42815</v>
      </c>
      <c r="C50" s="38" t="s">
        <v>31</v>
      </c>
      <c r="D50" s="24" t="s">
        <v>468</v>
      </c>
      <c r="E50" s="24"/>
      <c r="F50" s="25">
        <v>61.44</v>
      </c>
      <c r="G50" s="33">
        <v>0</v>
      </c>
      <c r="H50" s="25">
        <v>25194.982624999997</v>
      </c>
      <c r="I50" s="17" t="s">
        <v>159</v>
      </c>
    </row>
    <row r="51" spans="1:9" x14ac:dyDescent="0.2">
      <c r="A51" s="23">
        <v>6957</v>
      </c>
      <c r="B51" s="47">
        <v>42309</v>
      </c>
      <c r="C51" s="28" t="s">
        <v>32</v>
      </c>
      <c r="D51" s="29" t="s">
        <v>469</v>
      </c>
      <c r="E51" s="34"/>
      <c r="F51" s="34">
        <v>40.75</v>
      </c>
      <c r="G51" s="33">
        <v>0</v>
      </c>
      <c r="H51" s="25">
        <v>-23550</v>
      </c>
      <c r="I51" s="17" t="s">
        <v>159</v>
      </c>
    </row>
    <row r="52" spans="1:9" x14ac:dyDescent="0.2">
      <c r="A52" s="21">
        <v>6821</v>
      </c>
      <c r="B52" s="27">
        <v>42430</v>
      </c>
      <c r="C52" s="26" t="s">
        <v>32</v>
      </c>
      <c r="D52" s="8" t="s">
        <v>378</v>
      </c>
      <c r="E52" s="8"/>
      <c r="F52" s="33">
        <v>65.47</v>
      </c>
      <c r="G52" s="33">
        <v>0</v>
      </c>
      <c r="H52" s="34">
        <v>-5627.29</v>
      </c>
      <c r="I52" s="17" t="s">
        <v>159</v>
      </c>
    </row>
    <row r="53" spans="1:9" x14ac:dyDescent="0.2">
      <c r="A53" s="21">
        <v>6851</v>
      </c>
      <c r="B53" s="27">
        <v>42479</v>
      </c>
      <c r="C53" s="26" t="s">
        <v>32</v>
      </c>
      <c r="D53" s="8" t="s">
        <v>470</v>
      </c>
      <c r="E53" s="8"/>
      <c r="F53" s="33">
        <v>38.74</v>
      </c>
      <c r="G53" s="33">
        <v>0</v>
      </c>
      <c r="H53" s="34">
        <v>23564.45</v>
      </c>
      <c r="I53" s="17" t="s">
        <v>159</v>
      </c>
    </row>
    <row r="54" spans="1:9" x14ac:dyDescent="0.2">
      <c r="A54" s="21">
        <v>6886</v>
      </c>
      <c r="B54" s="27">
        <v>42528</v>
      </c>
      <c r="C54" s="26" t="s">
        <v>32</v>
      </c>
      <c r="D54" s="8" t="s">
        <v>417</v>
      </c>
      <c r="E54" s="8"/>
      <c r="F54" s="33">
        <v>45.17</v>
      </c>
      <c r="G54" s="33">
        <v>0</v>
      </c>
      <c r="H54" s="34">
        <v>-1055.4600000000019</v>
      </c>
      <c r="I54" s="17" t="s">
        <v>159</v>
      </c>
    </row>
    <row r="55" spans="1:9" x14ac:dyDescent="0.2">
      <c r="A55" s="20">
        <v>6927</v>
      </c>
      <c r="B55" s="46">
        <v>42619</v>
      </c>
      <c r="C55" s="26" t="s">
        <v>32</v>
      </c>
      <c r="D55" s="8" t="s">
        <v>471</v>
      </c>
      <c r="E55" s="33"/>
      <c r="F55" s="25">
        <v>191.98</v>
      </c>
      <c r="G55" s="33">
        <v>0</v>
      </c>
      <c r="H55" s="25">
        <v>-12220.849999999997</v>
      </c>
      <c r="I55" s="17" t="s">
        <v>159</v>
      </c>
    </row>
    <row r="56" spans="1:9" x14ac:dyDescent="0.2">
      <c r="A56" s="23">
        <v>6954</v>
      </c>
      <c r="B56" s="47">
        <v>42675</v>
      </c>
      <c r="C56" s="30" t="s">
        <v>32</v>
      </c>
      <c r="D56" s="31" t="s">
        <v>263</v>
      </c>
      <c r="E56" s="34"/>
      <c r="F56" s="34">
        <v>163.72999999999999</v>
      </c>
      <c r="G56" s="33">
        <v>0</v>
      </c>
      <c r="H56" s="25">
        <v>-20850.68</v>
      </c>
      <c r="I56" s="17" t="s">
        <v>159</v>
      </c>
    </row>
    <row r="57" spans="1:9" x14ac:dyDescent="0.2">
      <c r="A57" s="20">
        <v>7016</v>
      </c>
      <c r="B57" s="36">
        <v>42787</v>
      </c>
      <c r="C57" s="38" t="s">
        <v>32</v>
      </c>
      <c r="D57" s="24" t="s">
        <v>469</v>
      </c>
      <c r="E57" s="24"/>
      <c r="F57" s="25">
        <v>36.75</v>
      </c>
      <c r="G57" s="33">
        <v>0</v>
      </c>
      <c r="H57" s="25">
        <v>12506.719625000002</v>
      </c>
      <c r="I57" s="17" t="s">
        <v>159</v>
      </c>
    </row>
    <row r="58" spans="1:9" x14ac:dyDescent="0.2">
      <c r="A58" s="21">
        <v>6827</v>
      </c>
      <c r="B58" s="27">
        <v>42430</v>
      </c>
      <c r="C58" s="26" t="s">
        <v>33</v>
      </c>
      <c r="D58" s="8" t="s">
        <v>472</v>
      </c>
      <c r="E58" s="8"/>
      <c r="F58" s="33">
        <v>1441.73</v>
      </c>
      <c r="G58" s="33">
        <v>0</v>
      </c>
      <c r="H58" s="34">
        <v>-8608.02</v>
      </c>
      <c r="I58" s="17" t="s">
        <v>159</v>
      </c>
    </row>
    <row r="59" spans="1:9" x14ac:dyDescent="0.2">
      <c r="A59" s="21">
        <v>6863</v>
      </c>
      <c r="B59" s="27">
        <v>42493</v>
      </c>
      <c r="C59" s="26" t="s">
        <v>33</v>
      </c>
      <c r="D59" s="8" t="s">
        <v>406</v>
      </c>
      <c r="E59" s="8"/>
      <c r="F59" s="33">
        <v>1922.26</v>
      </c>
      <c r="G59" s="33">
        <v>0</v>
      </c>
      <c r="H59" s="34">
        <v>-18293.259999999998</v>
      </c>
      <c r="I59" s="17" t="s">
        <v>159</v>
      </c>
    </row>
    <row r="60" spans="1:9" x14ac:dyDescent="0.2">
      <c r="A60" s="21">
        <v>6887</v>
      </c>
      <c r="B60" s="27">
        <v>42528</v>
      </c>
      <c r="C60" s="26" t="s">
        <v>33</v>
      </c>
      <c r="D60" s="8" t="s">
        <v>418</v>
      </c>
      <c r="E60" s="8"/>
      <c r="F60" s="33">
        <v>2798.47</v>
      </c>
      <c r="G60" s="33">
        <v>0</v>
      </c>
      <c r="H60" s="34">
        <v>-3853.9300000000017</v>
      </c>
      <c r="I60" s="17" t="s">
        <v>159</v>
      </c>
    </row>
    <row r="61" spans="1:9" x14ac:dyDescent="0.2">
      <c r="A61" s="20">
        <v>7017</v>
      </c>
      <c r="B61" s="36">
        <v>42787</v>
      </c>
      <c r="C61" s="38" t="s">
        <v>33</v>
      </c>
      <c r="D61" s="24" t="s">
        <v>334</v>
      </c>
      <c r="E61" s="24"/>
      <c r="F61" s="25">
        <v>3500</v>
      </c>
      <c r="G61" s="33">
        <v>0</v>
      </c>
      <c r="H61" s="25">
        <v>9006.7196250000015</v>
      </c>
      <c r="I61" s="17" t="s">
        <v>159</v>
      </c>
    </row>
    <row r="62" spans="1:9" x14ac:dyDescent="0.2">
      <c r="A62" s="21">
        <v>6907</v>
      </c>
      <c r="B62" s="46">
        <v>42570</v>
      </c>
      <c r="C62" s="26" t="s">
        <v>8</v>
      </c>
      <c r="D62" s="8" t="s">
        <v>428</v>
      </c>
      <c r="E62" s="33"/>
      <c r="F62" s="33">
        <v>575.04999999999995</v>
      </c>
      <c r="G62" s="33">
        <v>0</v>
      </c>
      <c r="H62" s="25">
        <v>-2892.6100000000006</v>
      </c>
      <c r="I62" s="17" t="s">
        <v>159</v>
      </c>
    </row>
    <row r="63" spans="1:9" x14ac:dyDescent="0.2">
      <c r="A63" s="21">
        <v>6908</v>
      </c>
      <c r="B63" s="46">
        <v>42570</v>
      </c>
      <c r="C63" s="26" t="s">
        <v>8</v>
      </c>
      <c r="D63" s="8" t="s">
        <v>473</v>
      </c>
      <c r="E63" s="33"/>
      <c r="F63" s="33">
        <v>27.45</v>
      </c>
      <c r="G63" s="33">
        <v>0</v>
      </c>
      <c r="H63" s="25">
        <v>-2920.0600000000004</v>
      </c>
      <c r="I63" s="17" t="s">
        <v>159</v>
      </c>
    </row>
    <row r="64" spans="1:9" x14ac:dyDescent="0.2">
      <c r="A64" s="23">
        <v>6790</v>
      </c>
      <c r="B64" s="47">
        <v>42388</v>
      </c>
      <c r="C64" s="28" t="s">
        <v>35</v>
      </c>
      <c r="D64" s="29" t="s">
        <v>474</v>
      </c>
      <c r="E64" s="29"/>
      <c r="F64" s="33">
        <v>1473.23</v>
      </c>
      <c r="G64" s="33">
        <v>0</v>
      </c>
      <c r="H64" s="34">
        <v>-7785.2999999999993</v>
      </c>
      <c r="I64" s="17" t="s">
        <v>159</v>
      </c>
    </row>
    <row r="65" spans="1:9" x14ac:dyDescent="0.2">
      <c r="A65" s="20">
        <v>6989</v>
      </c>
      <c r="B65" s="46">
        <v>42738</v>
      </c>
      <c r="C65" s="26" t="s">
        <v>35</v>
      </c>
      <c r="D65" s="8" t="s">
        <v>429</v>
      </c>
      <c r="E65" s="33"/>
      <c r="F65" s="25">
        <v>990.11</v>
      </c>
      <c r="G65" s="33">
        <v>0</v>
      </c>
      <c r="H65" s="25">
        <v>1819.3399999999974</v>
      </c>
      <c r="I65" s="17" t="s">
        <v>159</v>
      </c>
    </row>
    <row r="66" spans="1:9" x14ac:dyDescent="0.2">
      <c r="A66" s="23">
        <v>6788</v>
      </c>
      <c r="B66" s="47">
        <v>42374</v>
      </c>
      <c r="C66" s="28" t="s">
        <v>56</v>
      </c>
      <c r="D66" s="29" t="s">
        <v>362</v>
      </c>
      <c r="E66" s="29"/>
      <c r="F66" s="33">
        <v>250</v>
      </c>
      <c r="G66" s="33">
        <v>0</v>
      </c>
      <c r="H66" s="34">
        <v>-4802.82</v>
      </c>
      <c r="I66" s="17" t="s">
        <v>165</v>
      </c>
    </row>
    <row r="67" spans="1:9" x14ac:dyDescent="0.2">
      <c r="A67" s="21">
        <v>6824</v>
      </c>
      <c r="B67" s="27">
        <v>42430</v>
      </c>
      <c r="C67" s="26" t="s">
        <v>56</v>
      </c>
      <c r="D67" s="8" t="s">
        <v>475</v>
      </c>
      <c r="E67" s="8"/>
      <c r="F67" s="33">
        <v>500</v>
      </c>
      <c r="G67" s="33">
        <v>0</v>
      </c>
      <c r="H67" s="34">
        <v>-6652.29</v>
      </c>
      <c r="I67" s="17" t="s">
        <v>165</v>
      </c>
    </row>
    <row r="68" spans="1:9" x14ac:dyDescent="0.2">
      <c r="A68" s="21">
        <v>6841</v>
      </c>
      <c r="B68" s="27">
        <v>42465</v>
      </c>
      <c r="C68" s="26" t="s">
        <v>64</v>
      </c>
      <c r="D68" s="8" t="s">
        <v>476</v>
      </c>
      <c r="E68" s="8"/>
      <c r="F68" s="33">
        <v>10000</v>
      </c>
      <c r="G68" s="33">
        <v>0</v>
      </c>
      <c r="H68" s="34">
        <v>26750.660000000003</v>
      </c>
      <c r="I68" s="17" t="s">
        <v>165</v>
      </c>
    </row>
    <row r="69" spans="1:9" x14ac:dyDescent="0.2">
      <c r="A69" s="21">
        <v>6842</v>
      </c>
      <c r="B69" s="27">
        <v>42465</v>
      </c>
      <c r="C69" s="26" t="s">
        <v>65</v>
      </c>
      <c r="D69" s="8" t="s">
        <v>430</v>
      </c>
      <c r="E69" s="8"/>
      <c r="F69" s="33">
        <v>150</v>
      </c>
      <c r="G69" s="33">
        <v>0</v>
      </c>
      <c r="H69" s="34">
        <v>26600.660000000003</v>
      </c>
      <c r="I69" s="17" t="s">
        <v>165</v>
      </c>
    </row>
    <row r="70" spans="1:9" x14ac:dyDescent="0.2">
      <c r="A70" s="21">
        <v>6826</v>
      </c>
      <c r="B70" s="27">
        <v>42430</v>
      </c>
      <c r="C70" s="26" t="s">
        <v>66</v>
      </c>
      <c r="D70" s="8" t="s">
        <v>380</v>
      </c>
      <c r="E70" s="8"/>
      <c r="F70" s="33">
        <v>250</v>
      </c>
      <c r="G70" s="33">
        <v>0</v>
      </c>
      <c r="H70" s="34">
        <v>-7166.29</v>
      </c>
      <c r="I70" s="17" t="s">
        <v>165</v>
      </c>
    </row>
    <row r="71" spans="1:9" x14ac:dyDescent="0.2">
      <c r="A71" s="23">
        <v>6782</v>
      </c>
      <c r="B71" s="47">
        <v>42374</v>
      </c>
      <c r="C71" s="28" t="s">
        <v>9</v>
      </c>
      <c r="D71" s="29" t="s">
        <v>360</v>
      </c>
      <c r="E71" s="29"/>
      <c r="F71" s="33">
        <v>223.8</v>
      </c>
      <c r="G71" s="33">
        <v>0</v>
      </c>
      <c r="H71" s="34">
        <v>-609.33999999999992</v>
      </c>
      <c r="I71" s="17" t="s">
        <v>165</v>
      </c>
    </row>
    <row r="72" spans="1:9" x14ac:dyDescent="0.2">
      <c r="A72" s="21">
        <v>6899</v>
      </c>
      <c r="B72" s="27">
        <v>42542</v>
      </c>
      <c r="C72" s="26" t="s">
        <v>9</v>
      </c>
      <c r="D72" s="8" t="s">
        <v>360</v>
      </c>
      <c r="E72" s="8"/>
      <c r="F72" s="33">
        <v>110</v>
      </c>
      <c r="G72" s="33">
        <v>0</v>
      </c>
      <c r="H72" s="34">
        <v>-9764.9000000000015</v>
      </c>
      <c r="I72" s="17" t="s">
        <v>165</v>
      </c>
    </row>
    <row r="73" spans="1:9" x14ac:dyDescent="0.2">
      <c r="A73" s="20">
        <v>7007</v>
      </c>
      <c r="B73" s="36">
        <v>42773</v>
      </c>
      <c r="C73" s="38" t="s">
        <v>9</v>
      </c>
      <c r="D73" s="24" t="s">
        <v>324</v>
      </c>
      <c r="E73" s="24"/>
      <c r="F73" s="25">
        <v>426.8</v>
      </c>
      <c r="G73" s="33">
        <v>0</v>
      </c>
      <c r="H73" s="25">
        <v>13737.380000000001</v>
      </c>
      <c r="I73" s="17" t="s">
        <v>165</v>
      </c>
    </row>
    <row r="74" spans="1:9" x14ac:dyDescent="0.2">
      <c r="A74" s="23">
        <v>6919</v>
      </c>
      <c r="B74" s="47">
        <v>42598</v>
      </c>
      <c r="C74" s="28" t="s">
        <v>58</v>
      </c>
      <c r="D74" s="29" t="s">
        <v>477</v>
      </c>
      <c r="E74" s="34"/>
      <c r="F74" s="34">
        <v>381.14</v>
      </c>
      <c r="G74" s="33">
        <v>0</v>
      </c>
      <c r="H74" s="25">
        <v>-11510.169999999998</v>
      </c>
      <c r="I74" s="17" t="s">
        <v>165</v>
      </c>
    </row>
    <row r="75" spans="1:9" x14ac:dyDescent="0.2">
      <c r="A75" s="20">
        <v>6972</v>
      </c>
      <c r="B75" s="46">
        <v>42710</v>
      </c>
      <c r="C75" s="26" t="s">
        <v>59</v>
      </c>
      <c r="D75" s="8" t="s">
        <v>288</v>
      </c>
      <c r="E75" s="33"/>
      <c r="F75" s="25">
        <v>2000</v>
      </c>
      <c r="G75" s="33">
        <v>0</v>
      </c>
      <c r="H75" s="25">
        <v>-7131.2000000000007</v>
      </c>
      <c r="I75" s="17" t="s">
        <v>165</v>
      </c>
    </row>
    <row r="76" spans="1:9" x14ac:dyDescent="0.2">
      <c r="A76" s="21">
        <v>6855</v>
      </c>
      <c r="B76" s="27">
        <v>42479</v>
      </c>
      <c r="C76" s="26" t="s">
        <v>60</v>
      </c>
      <c r="D76" s="8" t="s">
        <v>431</v>
      </c>
      <c r="E76" s="8"/>
      <c r="F76" s="33">
        <v>350</v>
      </c>
      <c r="G76" s="33">
        <v>0</v>
      </c>
      <c r="H76" s="34">
        <v>22860.25</v>
      </c>
      <c r="I76" s="17" t="s">
        <v>165</v>
      </c>
    </row>
    <row r="77" spans="1:9" x14ac:dyDescent="0.2">
      <c r="A77" s="20">
        <v>6991</v>
      </c>
      <c r="B77" s="46">
        <v>42738</v>
      </c>
      <c r="C77" s="26" t="s">
        <v>61</v>
      </c>
      <c r="D77" s="8" t="s">
        <v>301</v>
      </c>
      <c r="E77" s="33"/>
      <c r="F77" s="25">
        <v>500</v>
      </c>
      <c r="G77" s="33">
        <v>0</v>
      </c>
      <c r="H77" s="25">
        <v>1269.3399999999974</v>
      </c>
      <c r="I77" s="17" t="s">
        <v>165</v>
      </c>
    </row>
    <row r="78" spans="1:9" x14ac:dyDescent="0.2">
      <c r="A78" s="21">
        <v>6891</v>
      </c>
      <c r="B78" s="27">
        <v>43623</v>
      </c>
      <c r="C78" s="26" t="s">
        <v>62</v>
      </c>
      <c r="D78" s="8" t="s">
        <v>432</v>
      </c>
      <c r="E78" s="8"/>
      <c r="F78" s="33">
        <v>500</v>
      </c>
      <c r="G78" s="33">
        <v>0</v>
      </c>
      <c r="H78" s="34">
        <v>-4443.4800000000014</v>
      </c>
      <c r="I78" s="17" t="s">
        <v>165</v>
      </c>
    </row>
    <row r="79" spans="1:9" x14ac:dyDescent="0.2">
      <c r="A79" s="20">
        <v>6951</v>
      </c>
      <c r="B79" s="46">
        <v>42661</v>
      </c>
      <c r="C79" s="26" t="s">
        <v>63</v>
      </c>
      <c r="D79" s="8" t="s">
        <v>478</v>
      </c>
      <c r="E79" s="33"/>
      <c r="F79" s="25">
        <v>250</v>
      </c>
      <c r="G79" s="33">
        <v>0</v>
      </c>
      <c r="H79" s="25">
        <v>-11606.51</v>
      </c>
      <c r="I79" s="17" t="s">
        <v>165</v>
      </c>
    </row>
    <row r="80" spans="1:9" x14ac:dyDescent="0.2">
      <c r="A80" s="21">
        <v>6844</v>
      </c>
      <c r="B80" s="27">
        <v>42465</v>
      </c>
      <c r="C80" s="26" t="s">
        <v>77</v>
      </c>
      <c r="D80" s="8" t="s">
        <v>171</v>
      </c>
      <c r="E80" s="8"/>
      <c r="F80" s="33">
        <v>1450</v>
      </c>
      <c r="G80" s="33">
        <v>0</v>
      </c>
      <c r="H80" s="34">
        <v>24650.660000000003</v>
      </c>
      <c r="I80" s="29" t="s">
        <v>170</v>
      </c>
    </row>
    <row r="81" spans="1:9" x14ac:dyDescent="0.2">
      <c r="A81" s="23">
        <v>6783</v>
      </c>
      <c r="B81" s="47">
        <v>42374</v>
      </c>
      <c r="C81" s="28" t="s">
        <v>78</v>
      </c>
      <c r="D81" s="29" t="s">
        <v>517</v>
      </c>
      <c r="E81" s="29"/>
      <c r="F81" s="33">
        <v>1075</v>
      </c>
      <c r="G81" s="33">
        <v>0</v>
      </c>
      <c r="H81" s="34">
        <v>-1684.34</v>
      </c>
      <c r="I81" s="29" t="s">
        <v>170</v>
      </c>
    </row>
    <row r="82" spans="1:9" x14ac:dyDescent="0.2">
      <c r="A82" s="20">
        <v>6995</v>
      </c>
      <c r="B82" s="46">
        <v>42752</v>
      </c>
      <c r="C82" s="26" t="s">
        <v>78</v>
      </c>
      <c r="D82" s="8" t="s">
        <v>518</v>
      </c>
      <c r="E82" s="33"/>
      <c r="F82" s="25">
        <v>989</v>
      </c>
      <c r="G82" s="33">
        <v>0</v>
      </c>
      <c r="H82" s="25">
        <v>16439.98</v>
      </c>
      <c r="I82" s="29" t="s">
        <v>170</v>
      </c>
    </row>
    <row r="83" spans="1:9" x14ac:dyDescent="0.2">
      <c r="A83" s="21">
        <v>6915</v>
      </c>
      <c r="B83" s="46">
        <v>42598</v>
      </c>
      <c r="C83" s="26" t="s">
        <v>79</v>
      </c>
      <c r="D83" s="8" t="s">
        <v>519</v>
      </c>
      <c r="E83" s="33"/>
      <c r="F83" s="33">
        <v>1000</v>
      </c>
      <c r="G83" s="33">
        <v>0</v>
      </c>
      <c r="H83" s="25">
        <v>-10529.029999999999</v>
      </c>
      <c r="I83" s="29" t="s">
        <v>170</v>
      </c>
    </row>
    <row r="84" spans="1:9" x14ac:dyDescent="0.2">
      <c r="A84" s="23">
        <v>6955</v>
      </c>
      <c r="B84" s="47">
        <v>42675</v>
      </c>
      <c r="C84" s="30" t="s">
        <v>82</v>
      </c>
      <c r="D84" s="29" t="s">
        <v>508</v>
      </c>
      <c r="E84" s="34"/>
      <c r="F84" s="34">
        <v>2500</v>
      </c>
      <c r="G84" s="33">
        <v>0</v>
      </c>
      <c r="H84" s="25">
        <v>-23350.68</v>
      </c>
      <c r="I84" s="29" t="s">
        <v>170</v>
      </c>
    </row>
    <row r="85" spans="1:9" x14ac:dyDescent="0.2">
      <c r="A85" s="21">
        <v>6835</v>
      </c>
      <c r="B85" s="27">
        <v>42444</v>
      </c>
      <c r="C85" s="26" t="s">
        <v>83</v>
      </c>
      <c r="D85" s="8" t="s">
        <v>520</v>
      </c>
      <c r="E85" s="8"/>
      <c r="F85" s="33">
        <v>200</v>
      </c>
      <c r="G85" s="33">
        <v>0</v>
      </c>
      <c r="H85" s="34">
        <v>14170.17</v>
      </c>
      <c r="I85" s="29" t="s">
        <v>170</v>
      </c>
    </row>
    <row r="86" spans="1:9" x14ac:dyDescent="0.2">
      <c r="A86" s="21">
        <v>6845</v>
      </c>
      <c r="B86" s="27">
        <v>42465</v>
      </c>
      <c r="C86" s="26" t="s">
        <v>83</v>
      </c>
      <c r="D86" s="8" t="s">
        <v>399</v>
      </c>
      <c r="E86" s="8"/>
      <c r="F86" s="33">
        <v>50</v>
      </c>
      <c r="G86" s="33">
        <v>0</v>
      </c>
      <c r="H86" s="34">
        <v>24600.660000000003</v>
      </c>
      <c r="I86" s="29" t="s">
        <v>170</v>
      </c>
    </row>
    <row r="87" spans="1:9" x14ac:dyDescent="0.2">
      <c r="A87" s="21">
        <v>6846</v>
      </c>
      <c r="B87" s="27">
        <v>42465</v>
      </c>
      <c r="C87" s="26" t="s">
        <v>83</v>
      </c>
      <c r="D87" s="8" t="s">
        <v>521</v>
      </c>
      <c r="E87" s="8"/>
      <c r="F87" s="33">
        <v>50</v>
      </c>
      <c r="G87" s="33">
        <v>0</v>
      </c>
      <c r="H87" s="34">
        <v>24550.660000000003</v>
      </c>
      <c r="I87" s="29" t="s">
        <v>170</v>
      </c>
    </row>
    <row r="88" spans="1:9" x14ac:dyDescent="0.2">
      <c r="A88" s="21">
        <v>6847</v>
      </c>
      <c r="B88" s="27">
        <v>42465</v>
      </c>
      <c r="C88" s="26" t="s">
        <v>83</v>
      </c>
      <c r="D88" s="8" t="s">
        <v>436</v>
      </c>
      <c r="E88" s="8"/>
      <c r="F88" s="33">
        <v>50</v>
      </c>
      <c r="G88" s="33">
        <v>0</v>
      </c>
      <c r="H88" s="34">
        <v>24500.660000000003</v>
      </c>
      <c r="I88" s="29" t="s">
        <v>170</v>
      </c>
    </row>
    <row r="89" spans="1:9" x14ac:dyDescent="0.2">
      <c r="A89" s="23">
        <v>6928</v>
      </c>
      <c r="B89" s="47">
        <v>42619</v>
      </c>
      <c r="C89" s="30" t="s">
        <v>83</v>
      </c>
      <c r="D89" s="29" t="s">
        <v>437</v>
      </c>
      <c r="E89" s="34"/>
      <c r="F89" s="34">
        <v>25</v>
      </c>
      <c r="G89" s="33">
        <v>0</v>
      </c>
      <c r="H89" s="25">
        <v>-12245.849999999997</v>
      </c>
      <c r="I89" s="29" t="s">
        <v>170</v>
      </c>
    </row>
    <row r="90" spans="1:9" x14ac:dyDescent="0.2">
      <c r="A90" s="20">
        <v>7037</v>
      </c>
      <c r="B90" s="36">
        <v>42815</v>
      </c>
      <c r="C90" s="38" t="s">
        <v>83</v>
      </c>
      <c r="D90" s="24" t="s">
        <v>522</v>
      </c>
      <c r="E90" s="24"/>
      <c r="F90" s="25">
        <v>200</v>
      </c>
      <c r="G90" s="33">
        <v>0</v>
      </c>
      <c r="H90" s="25">
        <v>24352.082624999995</v>
      </c>
      <c r="I90" s="29" t="s">
        <v>170</v>
      </c>
    </row>
    <row r="91" spans="1:9" x14ac:dyDescent="0.2">
      <c r="A91" s="23">
        <v>6953</v>
      </c>
      <c r="B91" s="47">
        <v>42661</v>
      </c>
      <c r="C91" s="30" t="s">
        <v>50</v>
      </c>
      <c r="D91" s="31" t="s">
        <v>251</v>
      </c>
      <c r="E91" s="34"/>
      <c r="F91" s="34">
        <v>10000</v>
      </c>
      <c r="G91" s="33">
        <v>0</v>
      </c>
      <c r="H91" s="25">
        <v>-21722.080000000002</v>
      </c>
      <c r="I91" s="29" t="s">
        <v>162</v>
      </c>
    </row>
    <row r="92" spans="1:9" x14ac:dyDescent="0.2">
      <c r="A92" s="21">
        <v>6838</v>
      </c>
      <c r="B92" s="27">
        <v>16897</v>
      </c>
      <c r="C92" s="26" t="s">
        <v>51</v>
      </c>
      <c r="D92" s="8" t="s">
        <v>397</v>
      </c>
      <c r="E92" s="8"/>
      <c r="F92" s="33">
        <v>2033.48</v>
      </c>
      <c r="G92" s="33">
        <v>0</v>
      </c>
      <c r="H92" s="34">
        <v>11909.300000000001</v>
      </c>
      <c r="I92" s="29" t="s">
        <v>162</v>
      </c>
    </row>
    <row r="93" spans="1:9" x14ac:dyDescent="0.2">
      <c r="A93" s="21">
        <v>6861</v>
      </c>
      <c r="B93" s="27">
        <v>42493</v>
      </c>
      <c r="C93" s="26" t="s">
        <v>51</v>
      </c>
      <c r="D93" s="8" t="s">
        <v>397</v>
      </c>
      <c r="E93" s="8"/>
      <c r="F93" s="33">
        <v>66.89</v>
      </c>
      <c r="G93" s="33">
        <v>0</v>
      </c>
      <c r="H93" s="34">
        <v>-15740.999999999998</v>
      </c>
      <c r="I93" s="29" t="s">
        <v>162</v>
      </c>
    </row>
    <row r="94" spans="1:9" x14ac:dyDescent="0.2">
      <c r="A94" s="21">
        <v>6864</v>
      </c>
      <c r="B94" s="27">
        <v>42493</v>
      </c>
      <c r="C94" s="26" t="s">
        <v>51</v>
      </c>
      <c r="D94" s="8" t="s">
        <v>397</v>
      </c>
      <c r="E94" s="8"/>
      <c r="F94" s="33">
        <v>62.66</v>
      </c>
      <c r="G94" s="33">
        <v>0</v>
      </c>
      <c r="H94" s="34">
        <v>-18355.919999999998</v>
      </c>
      <c r="I94" s="29" t="s">
        <v>162</v>
      </c>
    </row>
    <row r="95" spans="1:9" x14ac:dyDescent="0.2">
      <c r="A95" s="21">
        <v>6865</v>
      </c>
      <c r="B95" s="27">
        <v>42493</v>
      </c>
      <c r="C95" s="26" t="s">
        <v>51</v>
      </c>
      <c r="D95" s="8" t="s">
        <v>397</v>
      </c>
      <c r="E95" s="8"/>
      <c r="F95" s="33">
        <v>30.2</v>
      </c>
      <c r="G95" s="33">
        <v>0</v>
      </c>
      <c r="H95" s="34">
        <v>-18386.12</v>
      </c>
      <c r="I95" s="29" t="s">
        <v>162</v>
      </c>
    </row>
    <row r="96" spans="1:9" x14ac:dyDescent="0.2">
      <c r="A96" s="21">
        <v>6866</v>
      </c>
      <c r="B96" s="27">
        <v>42493</v>
      </c>
      <c r="C96" s="26" t="s">
        <v>51</v>
      </c>
      <c r="D96" s="8" t="s">
        <v>397</v>
      </c>
      <c r="E96" s="8"/>
      <c r="F96" s="33">
        <v>236.86</v>
      </c>
      <c r="G96" s="33">
        <v>0</v>
      </c>
      <c r="H96" s="34">
        <v>-18622.98</v>
      </c>
      <c r="I96" s="29" t="s">
        <v>162</v>
      </c>
    </row>
    <row r="97" spans="1:9" x14ac:dyDescent="0.2">
      <c r="A97" s="21">
        <v>6879</v>
      </c>
      <c r="B97" s="27">
        <v>42507</v>
      </c>
      <c r="C97" s="26" t="s">
        <v>51</v>
      </c>
      <c r="D97" s="8" t="s">
        <v>413</v>
      </c>
      <c r="E97" s="8"/>
      <c r="F97" s="33">
        <v>204.46</v>
      </c>
      <c r="G97" s="33">
        <v>0</v>
      </c>
      <c r="H97" s="34">
        <v>-30010.89</v>
      </c>
      <c r="I97" s="29" t="s">
        <v>162</v>
      </c>
    </row>
    <row r="98" spans="1:9" x14ac:dyDescent="0.2">
      <c r="A98" s="23">
        <v>6941</v>
      </c>
      <c r="B98" s="47">
        <v>42647</v>
      </c>
      <c r="C98" s="28" t="s">
        <v>51</v>
      </c>
      <c r="D98" s="29" t="s">
        <v>248</v>
      </c>
      <c r="E98" s="34"/>
      <c r="F98" s="34">
        <v>108.08</v>
      </c>
      <c r="G98" s="33">
        <v>0</v>
      </c>
      <c r="H98" s="25">
        <v>-9680.2900000000009</v>
      </c>
      <c r="I98" s="29" t="s">
        <v>162</v>
      </c>
    </row>
    <row r="99" spans="1:9" x14ac:dyDescent="0.2">
      <c r="A99" s="20">
        <v>6967</v>
      </c>
      <c r="B99" s="46">
        <v>42710</v>
      </c>
      <c r="C99" s="26" t="s">
        <v>51</v>
      </c>
      <c r="D99" s="8" t="s">
        <v>285</v>
      </c>
      <c r="E99" s="33"/>
      <c r="F99" s="25">
        <v>41.51</v>
      </c>
      <c r="G99" s="33">
        <v>0</v>
      </c>
      <c r="H99" s="25">
        <v>-2789.6100000000006</v>
      </c>
      <c r="I99" s="29" t="s">
        <v>162</v>
      </c>
    </row>
    <row r="100" spans="1:9" x14ac:dyDescent="0.2">
      <c r="A100" s="20">
        <v>6996</v>
      </c>
      <c r="B100" s="36">
        <v>42752</v>
      </c>
      <c r="C100" s="38" t="s">
        <v>51</v>
      </c>
      <c r="D100" s="24" t="s">
        <v>319</v>
      </c>
      <c r="E100" s="24"/>
      <c r="F100" s="25">
        <v>250</v>
      </c>
      <c r="G100" s="33">
        <v>0</v>
      </c>
      <c r="H100" s="25">
        <v>16189.98</v>
      </c>
      <c r="I100" s="29" t="s">
        <v>162</v>
      </c>
    </row>
    <row r="101" spans="1:9" x14ac:dyDescent="0.2">
      <c r="A101" s="20">
        <v>7027</v>
      </c>
      <c r="B101" s="36">
        <v>42801</v>
      </c>
      <c r="C101" s="38" t="s">
        <v>51</v>
      </c>
      <c r="D101" s="24" t="s">
        <v>319</v>
      </c>
      <c r="E101" s="24"/>
      <c r="F101" s="25">
        <v>305.26</v>
      </c>
      <c r="G101" s="33">
        <v>0</v>
      </c>
      <c r="H101" s="25">
        <v>5191.3626250000016</v>
      </c>
      <c r="I101" s="29" t="s">
        <v>162</v>
      </c>
    </row>
    <row r="102" spans="1:9" x14ac:dyDescent="0.2">
      <c r="A102" s="21">
        <v>6892</v>
      </c>
      <c r="B102" s="27">
        <v>42528</v>
      </c>
      <c r="C102" s="26" t="s">
        <v>52</v>
      </c>
      <c r="D102" s="8" t="s">
        <v>120</v>
      </c>
      <c r="E102" s="8"/>
      <c r="F102" s="33">
        <v>10000</v>
      </c>
      <c r="G102" s="33">
        <v>0</v>
      </c>
      <c r="H102" s="34">
        <v>-14443.480000000001</v>
      </c>
      <c r="I102" s="29" t="s">
        <v>162</v>
      </c>
    </row>
    <row r="103" spans="1:9" x14ac:dyDescent="0.2">
      <c r="A103" s="23">
        <v>6920</v>
      </c>
      <c r="B103" s="47">
        <v>42619</v>
      </c>
      <c r="C103" s="28" t="s">
        <v>53</v>
      </c>
      <c r="D103" s="29" t="s">
        <v>523</v>
      </c>
      <c r="E103" s="34"/>
      <c r="F103" s="34">
        <v>643.5</v>
      </c>
      <c r="G103" s="33">
        <v>0</v>
      </c>
      <c r="H103" s="25">
        <v>-11425.669999999998</v>
      </c>
      <c r="I103" s="29" t="s">
        <v>162</v>
      </c>
    </row>
    <row r="104" spans="1:9" x14ac:dyDescent="0.2">
      <c r="A104" s="20">
        <v>6944</v>
      </c>
      <c r="B104" s="46">
        <v>42661</v>
      </c>
      <c r="C104" s="26" t="s">
        <v>53</v>
      </c>
      <c r="D104" s="8" t="s">
        <v>523</v>
      </c>
      <c r="E104" s="33"/>
      <c r="F104" s="25">
        <v>11.59</v>
      </c>
      <c r="G104" s="33">
        <v>0</v>
      </c>
      <c r="H104" s="25">
        <v>-9908.4100000000017</v>
      </c>
      <c r="I104" s="29" t="s">
        <v>162</v>
      </c>
    </row>
    <row r="105" spans="1:9" x14ac:dyDescent="0.2">
      <c r="A105" s="23">
        <v>6905</v>
      </c>
      <c r="B105" s="47">
        <v>42570</v>
      </c>
      <c r="C105" s="30" t="s">
        <v>54</v>
      </c>
      <c r="D105" s="29" t="s">
        <v>524</v>
      </c>
      <c r="E105" s="34"/>
      <c r="F105" s="34">
        <v>62.38</v>
      </c>
      <c r="G105" s="33">
        <v>0</v>
      </c>
      <c r="H105" s="25">
        <v>-2168.2200000000003</v>
      </c>
      <c r="I105" s="29" t="s">
        <v>162</v>
      </c>
    </row>
    <row r="106" spans="1:9" x14ac:dyDescent="0.2">
      <c r="A106" s="23">
        <v>6985</v>
      </c>
      <c r="B106" s="47">
        <v>42738</v>
      </c>
      <c r="C106" s="30" t="s">
        <v>55</v>
      </c>
      <c r="D106" s="29" t="s">
        <v>306</v>
      </c>
      <c r="E106" s="34"/>
      <c r="F106" s="34">
        <v>55.04</v>
      </c>
      <c r="G106" s="33">
        <v>0</v>
      </c>
      <c r="H106" s="25">
        <v>2895.4499999999975</v>
      </c>
      <c r="I106" s="29" t="s">
        <v>162</v>
      </c>
    </row>
    <row r="107" spans="1:9" x14ac:dyDescent="0.2">
      <c r="A107" s="20">
        <v>7005</v>
      </c>
      <c r="B107" s="36">
        <v>42773</v>
      </c>
      <c r="C107" s="38" t="s">
        <v>55</v>
      </c>
      <c r="D107" s="24" t="s">
        <v>438</v>
      </c>
      <c r="E107" s="24"/>
      <c r="F107" s="25">
        <v>143.51</v>
      </c>
      <c r="G107" s="33">
        <v>0</v>
      </c>
      <c r="H107" s="25">
        <v>14267.35</v>
      </c>
      <c r="I107" s="29" t="s">
        <v>162</v>
      </c>
    </row>
    <row r="108" spans="1:9" x14ac:dyDescent="0.2">
      <c r="A108" s="20"/>
      <c r="B108" s="46">
        <v>42570</v>
      </c>
      <c r="C108" s="26" t="s">
        <v>199</v>
      </c>
      <c r="D108" s="8" t="s">
        <v>198</v>
      </c>
      <c r="E108" s="33"/>
      <c r="F108" s="25">
        <v>8</v>
      </c>
      <c r="G108" s="33">
        <v>0</v>
      </c>
      <c r="H108" s="25">
        <v>-17.75</v>
      </c>
      <c r="I108" s="29" t="s">
        <v>162</v>
      </c>
    </row>
    <row r="109" spans="1:9" x14ac:dyDescent="0.2">
      <c r="A109" s="20"/>
      <c r="B109" s="46">
        <v>42598</v>
      </c>
      <c r="C109" s="26" t="s">
        <v>199</v>
      </c>
      <c r="D109" s="8" t="s">
        <v>198</v>
      </c>
      <c r="E109" s="33"/>
      <c r="F109" s="25">
        <v>3</v>
      </c>
      <c r="G109" s="33">
        <v>0</v>
      </c>
      <c r="H109" s="25">
        <v>-4607.7400000000007</v>
      </c>
      <c r="I109" s="29" t="s">
        <v>162</v>
      </c>
    </row>
    <row r="110" spans="1:9" x14ac:dyDescent="0.2">
      <c r="A110" s="20"/>
      <c r="B110" s="46">
        <v>42619</v>
      </c>
      <c r="C110" s="26" t="s">
        <v>199</v>
      </c>
      <c r="D110" s="8" t="s">
        <v>198</v>
      </c>
      <c r="E110" s="33"/>
      <c r="F110" s="25">
        <v>2</v>
      </c>
      <c r="G110" s="33">
        <v>0</v>
      </c>
      <c r="H110" s="25">
        <v>-11354.169999999998</v>
      </c>
      <c r="I110" s="29" t="s">
        <v>162</v>
      </c>
    </row>
    <row r="111" spans="1:9" x14ac:dyDescent="0.2">
      <c r="A111" s="23">
        <v>6789</v>
      </c>
      <c r="B111" s="47">
        <v>42388</v>
      </c>
      <c r="C111" s="28" t="s">
        <v>13</v>
      </c>
      <c r="D111" s="29" t="s">
        <v>363</v>
      </c>
      <c r="E111" s="29"/>
      <c r="F111" s="33">
        <v>834.75</v>
      </c>
      <c r="G111" s="33">
        <v>0</v>
      </c>
      <c r="H111" s="34">
        <v>-5637.57</v>
      </c>
      <c r="I111" s="29" t="s">
        <v>146</v>
      </c>
    </row>
    <row r="112" spans="1:9" x14ac:dyDescent="0.2">
      <c r="A112" s="20">
        <v>6903</v>
      </c>
      <c r="B112" s="46">
        <v>42570</v>
      </c>
      <c r="C112" s="26" t="s">
        <v>13</v>
      </c>
      <c r="D112" s="8" t="s">
        <v>202</v>
      </c>
      <c r="E112" s="33"/>
      <c r="F112" s="25">
        <v>658.53</v>
      </c>
      <c r="G112" s="33">
        <v>0</v>
      </c>
      <c r="H112" s="25">
        <v>-519.15</v>
      </c>
      <c r="I112" s="29" t="s">
        <v>146</v>
      </c>
    </row>
    <row r="113" spans="1:9" x14ac:dyDescent="0.2">
      <c r="A113" s="23">
        <v>6784</v>
      </c>
      <c r="B113" s="47">
        <v>42374</v>
      </c>
      <c r="C113" s="28" t="s">
        <v>20</v>
      </c>
      <c r="D113" s="29" t="s">
        <v>525</v>
      </c>
      <c r="E113" s="29"/>
      <c r="F113" s="33">
        <v>116.83</v>
      </c>
      <c r="G113" s="33">
        <v>0</v>
      </c>
      <c r="H113" s="34">
        <v>-1801.1699999999998</v>
      </c>
      <c r="I113" s="29" t="s">
        <v>146</v>
      </c>
    </row>
    <row r="114" spans="1:9" x14ac:dyDescent="0.2">
      <c r="A114" s="23">
        <v>6789</v>
      </c>
      <c r="B114" s="47">
        <v>42388</v>
      </c>
      <c r="C114" s="28" t="s">
        <v>20</v>
      </c>
      <c r="D114" s="29" t="s">
        <v>526</v>
      </c>
      <c r="E114" s="29"/>
      <c r="F114" s="33">
        <v>436</v>
      </c>
      <c r="G114" s="33">
        <v>0</v>
      </c>
      <c r="H114" s="34"/>
      <c r="I114" s="29" t="s">
        <v>146</v>
      </c>
    </row>
    <row r="115" spans="1:9" x14ac:dyDescent="0.2">
      <c r="A115" s="21">
        <v>6809</v>
      </c>
      <c r="B115" s="27">
        <v>42416</v>
      </c>
      <c r="C115" s="26" t="s">
        <v>20</v>
      </c>
      <c r="D115" s="8" t="s">
        <v>527</v>
      </c>
      <c r="E115" s="8"/>
      <c r="F115" s="33">
        <v>636.74</v>
      </c>
      <c r="G115" s="33">
        <v>0</v>
      </c>
      <c r="H115" s="34">
        <v>-3373.2699999999995</v>
      </c>
      <c r="I115" s="29" t="s">
        <v>146</v>
      </c>
    </row>
    <row r="116" spans="1:9" x14ac:dyDescent="0.2">
      <c r="A116" s="21">
        <v>6848</v>
      </c>
      <c r="B116" s="27">
        <v>42479</v>
      </c>
      <c r="C116" s="26" t="s">
        <v>20</v>
      </c>
      <c r="D116" s="8" t="s">
        <v>528</v>
      </c>
      <c r="E116" s="8"/>
      <c r="F116" s="33">
        <v>62.2</v>
      </c>
      <c r="G116" s="33">
        <v>0</v>
      </c>
      <c r="H116" s="34">
        <v>24438.460000000003</v>
      </c>
      <c r="I116" s="29" t="s">
        <v>146</v>
      </c>
    </row>
    <row r="117" spans="1:9" x14ac:dyDescent="0.2">
      <c r="A117" s="21">
        <v>6885</v>
      </c>
      <c r="B117" s="27">
        <v>42528</v>
      </c>
      <c r="C117" s="26" t="s">
        <v>20</v>
      </c>
      <c r="D117" s="8" t="s">
        <v>529</v>
      </c>
      <c r="E117" s="8"/>
      <c r="F117" s="33">
        <v>248.5</v>
      </c>
      <c r="G117" s="33">
        <v>0</v>
      </c>
      <c r="H117" s="34">
        <v>-1010.2900000000018</v>
      </c>
      <c r="I117" s="29" t="s">
        <v>146</v>
      </c>
    </row>
    <row r="118" spans="1:9" x14ac:dyDescent="0.2">
      <c r="A118" s="21">
        <v>6895</v>
      </c>
      <c r="B118" s="27">
        <v>42542</v>
      </c>
      <c r="C118" s="26" t="s">
        <v>20</v>
      </c>
      <c r="D118" s="8" t="s">
        <v>530</v>
      </c>
      <c r="E118" s="8"/>
      <c r="F118" s="33">
        <v>173.23</v>
      </c>
      <c r="G118" s="33">
        <v>0</v>
      </c>
      <c r="H118" s="34">
        <v>-9499.8300000000017</v>
      </c>
      <c r="I118" s="29" t="s">
        <v>146</v>
      </c>
    </row>
    <row r="119" spans="1:9" x14ac:dyDescent="0.2">
      <c r="A119" s="20">
        <v>6903</v>
      </c>
      <c r="B119" s="46">
        <v>42570</v>
      </c>
      <c r="C119" s="26" t="s">
        <v>20</v>
      </c>
      <c r="D119" s="8" t="s">
        <v>526</v>
      </c>
      <c r="E119" s="33"/>
      <c r="F119" s="25">
        <v>374.73</v>
      </c>
      <c r="G119" s="33">
        <v>0</v>
      </c>
      <c r="H119" s="25">
        <v>-1587.88</v>
      </c>
      <c r="I119" s="29" t="s">
        <v>146</v>
      </c>
    </row>
    <row r="120" spans="1:9" x14ac:dyDescent="0.2">
      <c r="A120" s="20">
        <v>6912</v>
      </c>
      <c r="B120" s="46">
        <v>42598</v>
      </c>
      <c r="C120" s="26" t="s">
        <v>20</v>
      </c>
      <c r="D120" s="8" t="s">
        <v>526</v>
      </c>
      <c r="E120" s="33"/>
      <c r="F120" s="25">
        <v>126.23</v>
      </c>
      <c r="G120" s="33">
        <v>0</v>
      </c>
      <c r="H120" s="25">
        <v>-9158.82</v>
      </c>
      <c r="I120" s="29" t="s">
        <v>146</v>
      </c>
    </row>
    <row r="121" spans="1:9" x14ac:dyDescent="0.2">
      <c r="A121" s="23">
        <v>6923</v>
      </c>
      <c r="B121" s="47">
        <v>42619</v>
      </c>
      <c r="C121" s="30" t="s">
        <v>20</v>
      </c>
      <c r="D121" s="31" t="s">
        <v>526</v>
      </c>
      <c r="E121" s="34"/>
      <c r="F121" s="34">
        <v>177.73</v>
      </c>
      <c r="G121" s="33">
        <v>0</v>
      </c>
      <c r="H121" s="25">
        <v>-11849.219999999998</v>
      </c>
      <c r="I121" s="29" t="s">
        <v>146</v>
      </c>
    </row>
    <row r="122" spans="1:9" x14ac:dyDescent="0.2">
      <c r="A122" s="21">
        <v>6924</v>
      </c>
      <c r="B122" s="46">
        <v>42619</v>
      </c>
      <c r="C122" s="26" t="s">
        <v>20</v>
      </c>
      <c r="D122" s="8" t="s">
        <v>526</v>
      </c>
      <c r="E122" s="33"/>
      <c r="F122" s="33">
        <v>79.650000000000006</v>
      </c>
      <c r="G122" s="33">
        <v>0</v>
      </c>
      <c r="H122" s="25">
        <v>-11928.869999999997</v>
      </c>
      <c r="I122" s="29" t="s">
        <v>146</v>
      </c>
    </row>
    <row r="123" spans="1:9" x14ac:dyDescent="0.2">
      <c r="A123" s="20">
        <v>6946</v>
      </c>
      <c r="B123" s="46">
        <v>42661</v>
      </c>
      <c r="C123" s="26" t="s">
        <v>20</v>
      </c>
      <c r="D123" s="8" t="s">
        <v>526</v>
      </c>
      <c r="E123" s="33"/>
      <c r="F123" s="25">
        <v>51.98</v>
      </c>
      <c r="G123" s="33">
        <v>0</v>
      </c>
      <c r="H123" s="25">
        <v>-10006.290000000001</v>
      </c>
      <c r="I123" s="29" t="s">
        <v>146</v>
      </c>
    </row>
    <row r="124" spans="1:9" x14ac:dyDescent="0.2">
      <c r="A124" s="20">
        <v>6959</v>
      </c>
      <c r="B124" s="46">
        <v>42675</v>
      </c>
      <c r="C124" s="26" t="s">
        <v>20</v>
      </c>
      <c r="D124" s="8" t="s">
        <v>526</v>
      </c>
      <c r="E124" s="33"/>
      <c r="F124" s="25">
        <v>63.42</v>
      </c>
      <c r="G124" s="33">
        <v>0</v>
      </c>
      <c r="H124" s="25">
        <v>-24554.219999999998</v>
      </c>
      <c r="I124" s="29" t="s">
        <v>146</v>
      </c>
    </row>
    <row r="125" spans="1:9" x14ac:dyDescent="0.2">
      <c r="A125" s="20">
        <v>9667</v>
      </c>
      <c r="B125" s="36">
        <v>42752</v>
      </c>
      <c r="C125" s="38" t="s">
        <v>20</v>
      </c>
      <c r="D125" s="24" t="s">
        <v>526</v>
      </c>
      <c r="E125" s="24"/>
      <c r="F125" s="25">
        <v>15.99</v>
      </c>
      <c r="G125" s="33">
        <v>0</v>
      </c>
      <c r="H125" s="25">
        <v>16173.99</v>
      </c>
      <c r="I125" s="29" t="s">
        <v>146</v>
      </c>
    </row>
    <row r="126" spans="1:9" x14ac:dyDescent="0.2">
      <c r="A126" s="20">
        <v>7004</v>
      </c>
      <c r="B126" s="36">
        <v>42773</v>
      </c>
      <c r="C126" s="38" t="s">
        <v>20</v>
      </c>
      <c r="D126" s="24" t="s">
        <v>526</v>
      </c>
      <c r="E126" s="24"/>
      <c r="F126" s="25">
        <v>9.7799999999999994</v>
      </c>
      <c r="G126" s="33">
        <v>0</v>
      </c>
      <c r="H126" s="25">
        <v>14410.86</v>
      </c>
      <c r="I126" s="29" t="s">
        <v>146</v>
      </c>
    </row>
    <row r="127" spans="1:9" x14ac:dyDescent="0.2">
      <c r="A127" s="20">
        <v>7020</v>
      </c>
      <c r="B127" s="36">
        <v>42801</v>
      </c>
      <c r="C127" s="38" t="s">
        <v>20</v>
      </c>
      <c r="D127" s="24" t="s">
        <v>526</v>
      </c>
      <c r="E127" s="24"/>
      <c r="F127" s="25">
        <v>10</v>
      </c>
      <c r="G127" s="33">
        <v>0</v>
      </c>
      <c r="H127" s="25">
        <v>6638.3526250000014</v>
      </c>
      <c r="I127" s="29" t="s">
        <v>146</v>
      </c>
    </row>
    <row r="128" spans="1:9" x14ac:dyDescent="0.2">
      <c r="A128" s="21">
        <v>6829</v>
      </c>
      <c r="B128" s="46">
        <v>43539</v>
      </c>
      <c r="C128" s="26" t="s">
        <v>20</v>
      </c>
      <c r="D128" s="8" t="s">
        <v>526</v>
      </c>
      <c r="E128" s="8"/>
      <c r="F128" s="33">
        <v>41.38</v>
      </c>
      <c r="G128" s="33">
        <v>0</v>
      </c>
      <c r="H128" s="34">
        <v>16580.2</v>
      </c>
      <c r="I128" s="29" t="s">
        <v>146</v>
      </c>
    </row>
    <row r="129" spans="1:9" x14ac:dyDescent="0.2">
      <c r="A129" s="20">
        <v>6913</v>
      </c>
      <c r="B129" s="46">
        <v>42598</v>
      </c>
      <c r="C129" s="26" t="s">
        <v>22</v>
      </c>
      <c r="D129" s="8" t="s">
        <v>218</v>
      </c>
      <c r="E129" s="33"/>
      <c r="F129" s="25">
        <v>95</v>
      </c>
      <c r="G129" s="33">
        <v>0</v>
      </c>
      <c r="H129" s="25">
        <v>-9253.82</v>
      </c>
      <c r="I129" s="29" t="s">
        <v>146</v>
      </c>
    </row>
    <row r="130" spans="1:9" x14ac:dyDescent="0.2">
      <c r="A130" s="21">
        <v>6795</v>
      </c>
      <c r="B130" s="46">
        <v>42402</v>
      </c>
      <c r="C130" s="26" t="s">
        <v>23</v>
      </c>
      <c r="D130" s="8" t="s">
        <v>368</v>
      </c>
      <c r="E130" s="8"/>
      <c r="F130" s="33">
        <v>98</v>
      </c>
      <c r="G130" s="33">
        <v>0</v>
      </c>
      <c r="H130" s="34">
        <v>-8774.5</v>
      </c>
      <c r="I130" s="29" t="s">
        <v>146</v>
      </c>
    </row>
    <row r="131" spans="1:9" x14ac:dyDescent="0.2">
      <c r="A131" s="21">
        <v>6808</v>
      </c>
      <c r="B131" s="27">
        <v>42416</v>
      </c>
      <c r="C131" s="26" t="s">
        <v>23</v>
      </c>
      <c r="D131" s="8" t="s">
        <v>368</v>
      </c>
      <c r="E131" s="8"/>
      <c r="F131" s="33">
        <v>16.02</v>
      </c>
      <c r="G131" s="33">
        <v>0</v>
      </c>
      <c r="H131" s="34">
        <v>-2736.5299999999997</v>
      </c>
      <c r="I131" s="29" t="s">
        <v>146</v>
      </c>
    </row>
    <row r="132" spans="1:9" x14ac:dyDescent="0.2">
      <c r="A132" s="21">
        <v>6819</v>
      </c>
      <c r="B132" s="27">
        <v>42430</v>
      </c>
      <c r="C132" s="46" t="s">
        <v>23</v>
      </c>
      <c r="D132" s="8" t="s">
        <v>368</v>
      </c>
      <c r="E132" s="8"/>
      <c r="F132" s="33">
        <v>98</v>
      </c>
      <c r="G132" s="33">
        <v>0</v>
      </c>
      <c r="H132" s="34">
        <v>-5251.91</v>
      </c>
      <c r="I132" s="29" t="s">
        <v>146</v>
      </c>
    </row>
    <row r="133" spans="1:9" x14ac:dyDescent="0.2">
      <c r="A133" s="21">
        <v>6832</v>
      </c>
      <c r="B133" s="27">
        <v>42444</v>
      </c>
      <c r="C133" s="26" t="s">
        <v>23</v>
      </c>
      <c r="D133" s="8" t="s">
        <v>395</v>
      </c>
      <c r="E133" s="8"/>
      <c r="F133" s="33">
        <v>98</v>
      </c>
      <c r="G133" s="33">
        <v>0</v>
      </c>
      <c r="H133" s="34">
        <v>15814.400000000001</v>
      </c>
      <c r="I133" s="29" t="s">
        <v>146</v>
      </c>
    </row>
    <row r="134" spans="1:9" x14ac:dyDescent="0.2">
      <c r="A134" s="21">
        <v>6836</v>
      </c>
      <c r="B134" s="27">
        <v>42465</v>
      </c>
      <c r="C134" s="26" t="s">
        <v>23</v>
      </c>
      <c r="D134" s="8" t="s">
        <v>396</v>
      </c>
      <c r="E134" s="8"/>
      <c r="F134" s="33">
        <v>134</v>
      </c>
      <c r="G134" s="33">
        <v>0</v>
      </c>
      <c r="H134" s="34">
        <v>13982.210000000001</v>
      </c>
      <c r="I134" s="29" t="s">
        <v>146</v>
      </c>
    </row>
    <row r="135" spans="1:9" x14ac:dyDescent="0.2">
      <c r="A135" s="21">
        <v>6888</v>
      </c>
      <c r="B135" s="27">
        <v>42528</v>
      </c>
      <c r="C135" s="26" t="s">
        <v>23</v>
      </c>
      <c r="D135" s="8" t="s">
        <v>420</v>
      </c>
      <c r="E135" s="8"/>
      <c r="F135" s="33">
        <v>9.8000000000000007</v>
      </c>
      <c r="G135" s="33">
        <v>0</v>
      </c>
      <c r="H135" s="34">
        <v>-3871.4700000000016</v>
      </c>
      <c r="I135" s="29" t="s">
        <v>146</v>
      </c>
    </row>
    <row r="136" spans="1:9" x14ac:dyDescent="0.2">
      <c r="A136" s="20">
        <v>6911</v>
      </c>
      <c r="B136" s="46">
        <v>42598</v>
      </c>
      <c r="C136" s="26" t="s">
        <v>23</v>
      </c>
      <c r="D136" s="8" t="s">
        <v>531</v>
      </c>
      <c r="E136" s="33"/>
      <c r="F136" s="25">
        <v>35.799999999999997</v>
      </c>
      <c r="G136" s="33">
        <v>0</v>
      </c>
      <c r="H136" s="25">
        <v>-9032.59</v>
      </c>
      <c r="I136" s="29" t="s">
        <v>146</v>
      </c>
    </row>
    <row r="137" spans="1:9" x14ac:dyDescent="0.2">
      <c r="A137" s="20">
        <v>7001</v>
      </c>
      <c r="B137" s="36">
        <v>42752</v>
      </c>
      <c r="C137" s="38" t="s">
        <v>23</v>
      </c>
      <c r="D137" s="24" t="s">
        <v>321</v>
      </c>
      <c r="E137" s="24"/>
      <c r="F137" s="25">
        <v>39.770000000000003</v>
      </c>
      <c r="G137" s="33">
        <v>0</v>
      </c>
      <c r="H137" s="25">
        <v>14537.130000000001</v>
      </c>
      <c r="I137" s="29" t="s">
        <v>146</v>
      </c>
    </row>
    <row r="138" spans="1:9" x14ac:dyDescent="0.2">
      <c r="A138" s="20">
        <v>7008</v>
      </c>
      <c r="B138" s="36">
        <v>42773</v>
      </c>
      <c r="C138" s="38" t="s">
        <v>23</v>
      </c>
      <c r="D138" s="24" t="s">
        <v>321</v>
      </c>
      <c r="E138" s="24"/>
      <c r="F138" s="25">
        <v>348.93</v>
      </c>
      <c r="G138" s="33">
        <v>0</v>
      </c>
      <c r="H138" s="25">
        <v>13388.45</v>
      </c>
      <c r="I138" s="29" t="s">
        <v>146</v>
      </c>
    </row>
    <row r="139" spans="1:9" x14ac:dyDescent="0.2">
      <c r="A139" s="20">
        <v>7021</v>
      </c>
      <c r="B139" s="36">
        <v>42801</v>
      </c>
      <c r="C139" s="38" t="s">
        <v>23</v>
      </c>
      <c r="D139" s="24" t="s">
        <v>321</v>
      </c>
      <c r="E139" s="24"/>
      <c r="F139" s="25">
        <v>98</v>
      </c>
      <c r="G139" s="33">
        <v>0</v>
      </c>
      <c r="H139" s="25">
        <v>6540.3526250000014</v>
      </c>
      <c r="I139" s="29" t="s">
        <v>146</v>
      </c>
    </row>
    <row r="140" spans="1:9" x14ac:dyDescent="0.2">
      <c r="A140" s="23">
        <v>6777</v>
      </c>
      <c r="B140" s="47">
        <v>42374</v>
      </c>
      <c r="C140" s="28" t="s">
        <v>24</v>
      </c>
      <c r="D140" s="29" t="s">
        <v>359</v>
      </c>
      <c r="E140" s="29"/>
      <c r="F140" s="33">
        <v>44.98</v>
      </c>
      <c r="G140" s="33">
        <v>0</v>
      </c>
      <c r="H140" s="34">
        <v>-44.98</v>
      </c>
      <c r="I140" s="29" t="s">
        <v>146</v>
      </c>
    </row>
    <row r="141" spans="1:9" x14ac:dyDescent="0.2">
      <c r="A141" s="23">
        <v>6794</v>
      </c>
      <c r="B141" s="47">
        <v>42388</v>
      </c>
      <c r="C141" s="28" t="s">
        <v>24</v>
      </c>
      <c r="D141" s="29" t="s">
        <v>359</v>
      </c>
      <c r="E141" s="29"/>
      <c r="F141" s="33">
        <v>44.11</v>
      </c>
      <c r="G141" s="33">
        <v>0</v>
      </c>
      <c r="H141" s="34">
        <v>-8827.5</v>
      </c>
      <c r="I141" s="29" t="s">
        <v>146</v>
      </c>
    </row>
    <row r="142" spans="1:9" x14ac:dyDescent="0.2">
      <c r="A142" s="21">
        <v>6810</v>
      </c>
      <c r="B142" s="27">
        <v>42416</v>
      </c>
      <c r="C142" s="26" t="s">
        <v>24</v>
      </c>
      <c r="D142" s="8" t="s">
        <v>374</v>
      </c>
      <c r="E142" s="8"/>
      <c r="F142" s="33">
        <v>40.18</v>
      </c>
      <c r="G142" s="33">
        <v>0</v>
      </c>
      <c r="H142" s="34">
        <v>-3413.4499999999994</v>
      </c>
      <c r="I142" s="29" t="s">
        <v>146</v>
      </c>
    </row>
    <row r="143" spans="1:9" x14ac:dyDescent="0.2">
      <c r="A143" s="21">
        <v>6837</v>
      </c>
      <c r="B143" s="27">
        <v>42465</v>
      </c>
      <c r="C143" s="26" t="s">
        <v>24</v>
      </c>
      <c r="D143" s="8" t="s">
        <v>359</v>
      </c>
      <c r="E143" s="8"/>
      <c r="F143" s="33">
        <v>39.43</v>
      </c>
      <c r="G143" s="33">
        <v>0</v>
      </c>
      <c r="H143" s="34">
        <v>13942.78</v>
      </c>
      <c r="I143" s="29" t="s">
        <v>146</v>
      </c>
    </row>
    <row r="144" spans="1:9" x14ac:dyDescent="0.2">
      <c r="A144" s="21">
        <v>6857</v>
      </c>
      <c r="B144" s="27">
        <v>42493</v>
      </c>
      <c r="C144" s="26" t="s">
        <v>24</v>
      </c>
      <c r="D144" s="8" t="s">
        <v>403</v>
      </c>
      <c r="E144" s="8"/>
      <c r="F144" s="33">
        <v>44.21</v>
      </c>
      <c r="G144" s="33">
        <v>0</v>
      </c>
      <c r="H144" s="34">
        <v>-14683.96</v>
      </c>
      <c r="I144" s="29" t="s">
        <v>146</v>
      </c>
    </row>
    <row r="145" spans="1:9" x14ac:dyDescent="0.2">
      <c r="A145" s="21">
        <v>6884</v>
      </c>
      <c r="B145" s="27">
        <v>42528</v>
      </c>
      <c r="C145" s="26" t="s">
        <v>24</v>
      </c>
      <c r="D145" s="8" t="s">
        <v>359</v>
      </c>
      <c r="E145" s="8"/>
      <c r="F145" s="33">
        <v>39.51</v>
      </c>
      <c r="G145" s="33">
        <v>0</v>
      </c>
      <c r="H145" s="34">
        <v>-761.79000000000178</v>
      </c>
      <c r="I145" s="29" t="s">
        <v>146</v>
      </c>
    </row>
    <row r="146" spans="1:9" x14ac:dyDescent="0.2">
      <c r="A146" s="21">
        <v>6894</v>
      </c>
      <c r="B146" s="27">
        <v>42542</v>
      </c>
      <c r="C146" s="26" t="s">
        <v>24</v>
      </c>
      <c r="D146" s="8" t="s">
        <v>403</v>
      </c>
      <c r="E146" s="8"/>
      <c r="F146" s="33">
        <v>45.58</v>
      </c>
      <c r="G146" s="33">
        <v>0</v>
      </c>
      <c r="H146" s="34">
        <v>-9326.6000000000022</v>
      </c>
      <c r="I146" s="29" t="s">
        <v>146</v>
      </c>
    </row>
    <row r="147" spans="1:9" x14ac:dyDescent="0.2">
      <c r="A147" s="20">
        <v>6902</v>
      </c>
      <c r="B147" s="46">
        <v>42570</v>
      </c>
      <c r="C147" s="26" t="s">
        <v>24</v>
      </c>
      <c r="D147" s="8" t="s">
        <v>201</v>
      </c>
      <c r="E147" s="33"/>
      <c r="F147" s="25">
        <v>40.17</v>
      </c>
      <c r="G147" s="33">
        <v>0</v>
      </c>
      <c r="H147" s="25">
        <v>139.38</v>
      </c>
      <c r="I147" s="29" t="s">
        <v>146</v>
      </c>
    </row>
    <row r="148" spans="1:9" x14ac:dyDescent="0.2">
      <c r="A148" s="23">
        <v>6922</v>
      </c>
      <c r="B148" s="47">
        <v>42619</v>
      </c>
      <c r="C148" s="30" t="s">
        <v>24</v>
      </c>
      <c r="D148" s="31" t="s">
        <v>201</v>
      </c>
      <c r="E148" s="34"/>
      <c r="F148" s="34">
        <v>39.659999999999997</v>
      </c>
      <c r="G148" s="33">
        <v>0</v>
      </c>
      <c r="H148" s="25">
        <v>-11671.489999999998</v>
      </c>
      <c r="I148" s="29" t="s">
        <v>146</v>
      </c>
    </row>
    <row r="149" spans="1:9" x14ac:dyDescent="0.2">
      <c r="A149" s="21">
        <v>6935</v>
      </c>
      <c r="B149" s="46">
        <v>42635</v>
      </c>
      <c r="C149" s="26" t="s">
        <v>24</v>
      </c>
      <c r="D149" s="8" t="s">
        <v>243</v>
      </c>
      <c r="E149" s="33"/>
      <c r="F149" s="33">
        <v>45.67</v>
      </c>
      <c r="G149" s="33">
        <v>0</v>
      </c>
      <c r="H149" s="25">
        <v>-15874.479999999998</v>
      </c>
      <c r="I149" s="29" t="s">
        <v>146</v>
      </c>
    </row>
    <row r="150" spans="1:9" x14ac:dyDescent="0.2">
      <c r="A150" s="20">
        <v>6945</v>
      </c>
      <c r="B150" s="46">
        <v>42661</v>
      </c>
      <c r="C150" s="26" t="s">
        <v>24</v>
      </c>
      <c r="D150" s="8" t="s">
        <v>250</v>
      </c>
      <c r="E150" s="33"/>
      <c r="F150" s="25">
        <v>45.9</v>
      </c>
      <c r="G150" s="33">
        <v>0</v>
      </c>
      <c r="H150" s="25">
        <v>-9954.3100000000013</v>
      </c>
      <c r="I150" s="29" t="s">
        <v>146</v>
      </c>
    </row>
    <row r="151" spans="1:9" x14ac:dyDescent="0.2">
      <c r="A151" s="20">
        <v>6960</v>
      </c>
      <c r="B151" s="47">
        <v>42689</v>
      </c>
      <c r="C151" s="30" t="s">
        <v>24</v>
      </c>
      <c r="D151" s="31" t="s">
        <v>270</v>
      </c>
      <c r="E151" s="33"/>
      <c r="F151" s="25">
        <v>40.93</v>
      </c>
      <c r="G151" s="33">
        <v>0</v>
      </c>
      <c r="H151" s="25">
        <v>-19855.219999999998</v>
      </c>
      <c r="I151" s="29" t="s">
        <v>146</v>
      </c>
    </row>
    <row r="152" spans="1:9" x14ac:dyDescent="0.2">
      <c r="A152" s="23">
        <v>6981</v>
      </c>
      <c r="B152" s="47">
        <v>42724</v>
      </c>
      <c r="C152" s="28" t="s">
        <v>24</v>
      </c>
      <c r="D152" s="29" t="s">
        <v>250</v>
      </c>
      <c r="E152" s="34"/>
      <c r="F152" s="34">
        <v>41.55</v>
      </c>
      <c r="G152" s="33">
        <v>0</v>
      </c>
      <c r="H152" s="25">
        <v>-9231.93</v>
      </c>
      <c r="I152" s="29" t="s">
        <v>146</v>
      </c>
    </row>
    <row r="153" spans="1:9" x14ac:dyDescent="0.2">
      <c r="A153" s="21">
        <v>6993</v>
      </c>
      <c r="B153" s="46">
        <v>42752</v>
      </c>
      <c r="C153" s="26" t="s">
        <v>24</v>
      </c>
      <c r="D153" s="8" t="s">
        <v>250</v>
      </c>
      <c r="E153" s="33"/>
      <c r="F153" s="33">
        <v>40.69</v>
      </c>
      <c r="G153" s="33">
        <v>0</v>
      </c>
      <c r="H153" s="25">
        <v>17678.98</v>
      </c>
      <c r="I153" s="29" t="s">
        <v>146</v>
      </c>
    </row>
    <row r="154" spans="1:9" x14ac:dyDescent="0.2">
      <c r="A154" s="20">
        <v>7029</v>
      </c>
      <c r="B154" s="36">
        <v>42815</v>
      </c>
      <c r="C154" s="38" t="s">
        <v>24</v>
      </c>
      <c r="D154" s="24" t="s">
        <v>250</v>
      </c>
      <c r="E154" s="24"/>
      <c r="F154" s="25">
        <v>86.51</v>
      </c>
      <c r="G154" s="33">
        <v>0</v>
      </c>
      <c r="H154" s="25">
        <v>26970.672624999999</v>
      </c>
      <c r="I154" s="29" t="s">
        <v>146</v>
      </c>
    </row>
    <row r="155" spans="1:9" x14ac:dyDescent="0.2">
      <c r="A155" s="23">
        <v>6779</v>
      </c>
      <c r="B155" s="47">
        <v>42374</v>
      </c>
      <c r="C155" s="28" t="s">
        <v>11</v>
      </c>
      <c r="D155" s="29" t="s">
        <v>439</v>
      </c>
      <c r="E155" s="29"/>
      <c r="F155" s="33">
        <v>103.14</v>
      </c>
      <c r="G155" s="33">
        <v>0</v>
      </c>
      <c r="H155" s="34">
        <v>-308.21999999999997</v>
      </c>
      <c r="I155" s="29" t="s">
        <v>146</v>
      </c>
    </row>
    <row r="156" spans="1:9" x14ac:dyDescent="0.2">
      <c r="A156" s="21">
        <v>6804</v>
      </c>
      <c r="B156" s="46">
        <v>42402</v>
      </c>
      <c r="C156" s="26" t="s">
        <v>11</v>
      </c>
      <c r="D156" s="8" t="s">
        <v>532</v>
      </c>
      <c r="E156" s="8"/>
      <c r="F156" s="33">
        <v>51.65</v>
      </c>
      <c r="G156" s="33">
        <v>0</v>
      </c>
      <c r="H156" s="34">
        <v>-5554.48</v>
      </c>
      <c r="I156" s="29" t="s">
        <v>146</v>
      </c>
    </row>
    <row r="157" spans="1:9" x14ac:dyDescent="0.2">
      <c r="A157" s="21">
        <v>6805</v>
      </c>
      <c r="B157" s="46">
        <v>42402</v>
      </c>
      <c r="C157" s="26" t="s">
        <v>11</v>
      </c>
      <c r="D157" s="8" t="s">
        <v>533</v>
      </c>
      <c r="E157" s="8"/>
      <c r="F157" s="33">
        <v>500</v>
      </c>
      <c r="G157" s="33">
        <v>0</v>
      </c>
      <c r="H157" s="34">
        <v>-4664.83</v>
      </c>
      <c r="I157" s="29" t="s">
        <v>146</v>
      </c>
    </row>
    <row r="158" spans="1:9" x14ac:dyDescent="0.2">
      <c r="A158" s="21">
        <v>6822</v>
      </c>
      <c r="B158" s="27">
        <v>42430</v>
      </c>
      <c r="C158" s="26" t="s">
        <v>11</v>
      </c>
      <c r="D158" s="8" t="s">
        <v>534</v>
      </c>
      <c r="E158" s="8"/>
      <c r="F158" s="33">
        <v>25</v>
      </c>
      <c r="G158" s="33">
        <v>0</v>
      </c>
      <c r="H158" s="34">
        <v>-5652.29</v>
      </c>
      <c r="I158" s="29" t="s">
        <v>146</v>
      </c>
    </row>
    <row r="159" spans="1:9" x14ac:dyDescent="0.2">
      <c r="A159" s="21">
        <v>6825</v>
      </c>
      <c r="B159" s="27">
        <v>42430</v>
      </c>
      <c r="C159" s="26" t="s">
        <v>11</v>
      </c>
      <c r="D159" s="8" t="s">
        <v>379</v>
      </c>
      <c r="E159" s="8"/>
      <c r="F159" s="33">
        <v>264</v>
      </c>
      <c r="G159" s="33">
        <v>0</v>
      </c>
      <c r="H159" s="34">
        <v>-6916.29</v>
      </c>
      <c r="I159" s="29" t="s">
        <v>146</v>
      </c>
    </row>
    <row r="160" spans="1:9" x14ac:dyDescent="0.2">
      <c r="A160" s="21">
        <v>6833</v>
      </c>
      <c r="B160" s="27">
        <v>42444</v>
      </c>
      <c r="C160" s="26" t="s">
        <v>11</v>
      </c>
      <c r="D160" s="8" t="s">
        <v>440</v>
      </c>
      <c r="E160" s="8"/>
      <c r="F160" s="33">
        <v>20</v>
      </c>
      <c r="G160" s="33">
        <v>0</v>
      </c>
      <c r="H160" s="34">
        <v>15314.400000000001</v>
      </c>
      <c r="I160" s="29" t="s">
        <v>146</v>
      </c>
    </row>
    <row r="161" spans="1:9" x14ac:dyDescent="0.2">
      <c r="A161" s="21">
        <v>6833</v>
      </c>
      <c r="B161" s="27">
        <v>42444</v>
      </c>
      <c r="C161" s="26" t="s">
        <v>11</v>
      </c>
      <c r="D161" s="8" t="s">
        <v>441</v>
      </c>
      <c r="E161" s="8"/>
      <c r="F161" s="33">
        <v>500</v>
      </c>
      <c r="G161" s="33">
        <v>0</v>
      </c>
      <c r="H161" s="34">
        <v>14794.400000000001</v>
      </c>
      <c r="I161" s="29" t="s">
        <v>146</v>
      </c>
    </row>
    <row r="162" spans="1:9" x14ac:dyDescent="0.2">
      <c r="A162" s="21">
        <v>6840</v>
      </c>
      <c r="B162" s="27">
        <v>42465</v>
      </c>
      <c r="C162" s="26" t="s">
        <v>11</v>
      </c>
      <c r="D162" s="8" t="s">
        <v>442</v>
      </c>
      <c r="E162" s="8"/>
      <c r="F162" s="33">
        <v>2000</v>
      </c>
      <c r="G162" s="33">
        <v>0</v>
      </c>
      <c r="H162" s="34">
        <v>36750.660000000003</v>
      </c>
      <c r="I162" s="29" t="s">
        <v>146</v>
      </c>
    </row>
    <row r="163" spans="1:9" x14ac:dyDescent="0.2">
      <c r="A163" s="21">
        <v>6862</v>
      </c>
      <c r="B163" s="27">
        <v>42493</v>
      </c>
      <c r="C163" s="26" t="s">
        <v>11</v>
      </c>
      <c r="D163" s="8" t="s">
        <v>443</v>
      </c>
      <c r="E163" s="8"/>
      <c r="F163" s="33">
        <v>500</v>
      </c>
      <c r="G163" s="33">
        <v>0</v>
      </c>
      <c r="H163" s="34">
        <v>-16340.999999999998</v>
      </c>
      <c r="I163" s="29" t="s">
        <v>146</v>
      </c>
    </row>
    <row r="164" spans="1:9" x14ac:dyDescent="0.2">
      <c r="A164" s="21">
        <v>6862</v>
      </c>
      <c r="B164" s="27">
        <v>42493</v>
      </c>
      <c r="C164" s="26" t="s">
        <v>11</v>
      </c>
      <c r="D164" s="8" t="s">
        <v>444</v>
      </c>
      <c r="E164" s="8"/>
      <c r="F164" s="33">
        <v>30</v>
      </c>
      <c r="G164" s="33">
        <v>0</v>
      </c>
      <c r="H164" s="34">
        <v>-16370.999999999998</v>
      </c>
      <c r="I164" s="29" t="s">
        <v>146</v>
      </c>
    </row>
    <row r="165" spans="1:9" x14ac:dyDescent="0.2">
      <c r="A165" s="23">
        <v>9604</v>
      </c>
      <c r="B165" s="47">
        <v>42570</v>
      </c>
      <c r="C165" s="28" t="s">
        <v>11</v>
      </c>
      <c r="D165" s="29" t="s">
        <v>445</v>
      </c>
      <c r="E165" s="34"/>
      <c r="F165" s="34">
        <v>517.96</v>
      </c>
      <c r="G165" s="33">
        <v>0</v>
      </c>
      <c r="H165" s="25">
        <v>-2105.84</v>
      </c>
      <c r="I165" s="29" t="s">
        <v>146</v>
      </c>
    </row>
    <row r="166" spans="1:9" x14ac:dyDescent="0.2">
      <c r="A166" s="20">
        <v>6916</v>
      </c>
      <c r="B166" s="46">
        <v>42598</v>
      </c>
      <c r="C166" s="26" t="s">
        <v>11</v>
      </c>
      <c r="D166" s="8" t="s">
        <v>535</v>
      </c>
      <c r="E166" s="33"/>
      <c r="F166" s="25">
        <v>500</v>
      </c>
      <c r="G166" s="33">
        <v>0</v>
      </c>
      <c r="H166" s="25">
        <v>-11029.029999999999</v>
      </c>
      <c r="I166" s="29" t="s">
        <v>146</v>
      </c>
    </row>
    <row r="167" spans="1:9" x14ac:dyDescent="0.2">
      <c r="A167" s="20">
        <v>6926</v>
      </c>
      <c r="B167" s="46">
        <v>42619</v>
      </c>
      <c r="C167" s="26" t="s">
        <v>11</v>
      </c>
      <c r="D167" s="8" t="s">
        <v>536</v>
      </c>
      <c r="E167" s="33"/>
      <c r="F167" s="25">
        <v>0</v>
      </c>
      <c r="G167" s="33">
        <v>0</v>
      </c>
      <c r="H167" s="25">
        <v>-12028.869999999997</v>
      </c>
      <c r="I167" s="29" t="s">
        <v>146</v>
      </c>
    </row>
    <row r="168" spans="1:9" x14ac:dyDescent="0.2">
      <c r="A168" s="20">
        <v>6929</v>
      </c>
      <c r="B168" s="46">
        <v>42619</v>
      </c>
      <c r="C168" s="26" t="s">
        <v>11</v>
      </c>
      <c r="D168" s="8" t="s">
        <v>537</v>
      </c>
      <c r="E168" s="33"/>
      <c r="F168" s="25">
        <v>250</v>
      </c>
      <c r="G168" s="33">
        <v>0</v>
      </c>
      <c r="H168" s="25">
        <v>-12495.849999999997</v>
      </c>
      <c r="I168" s="29" t="s">
        <v>146</v>
      </c>
    </row>
    <row r="169" spans="1:9" x14ac:dyDescent="0.2">
      <c r="A169" s="20">
        <v>6930</v>
      </c>
      <c r="B169" s="46">
        <v>42619</v>
      </c>
      <c r="C169" s="26" t="s">
        <v>11</v>
      </c>
      <c r="D169" s="8" t="s">
        <v>538</v>
      </c>
      <c r="E169" s="33"/>
      <c r="F169" s="25">
        <v>1000</v>
      </c>
      <c r="G169" s="33">
        <v>0</v>
      </c>
      <c r="H169" s="25">
        <v>-13495.849999999997</v>
      </c>
      <c r="I169" s="29" t="s">
        <v>146</v>
      </c>
    </row>
    <row r="170" spans="1:9" x14ac:dyDescent="0.2">
      <c r="A170" s="23">
        <v>6931</v>
      </c>
      <c r="B170" s="47">
        <v>42619</v>
      </c>
      <c r="C170" s="30" t="s">
        <v>11</v>
      </c>
      <c r="D170" s="29" t="s">
        <v>231</v>
      </c>
      <c r="E170" s="34"/>
      <c r="F170" s="34">
        <v>500</v>
      </c>
      <c r="G170" s="33">
        <v>0</v>
      </c>
      <c r="H170" s="25">
        <v>-13995.849999999997</v>
      </c>
      <c r="I170" s="29" t="s">
        <v>146</v>
      </c>
    </row>
    <row r="171" spans="1:9" x14ac:dyDescent="0.2">
      <c r="A171" s="23">
        <v>6948</v>
      </c>
      <c r="B171" s="47">
        <v>42661</v>
      </c>
      <c r="C171" s="30" t="s">
        <v>11</v>
      </c>
      <c r="D171" s="31" t="s">
        <v>539</v>
      </c>
      <c r="E171" s="34"/>
      <c r="F171" s="34">
        <v>199.31</v>
      </c>
      <c r="G171" s="33">
        <v>0</v>
      </c>
      <c r="H171" s="25">
        <v>-10319.26</v>
      </c>
      <c r="I171" s="29" t="s">
        <v>146</v>
      </c>
    </row>
    <row r="172" spans="1:9" x14ac:dyDescent="0.2">
      <c r="A172" s="20">
        <v>6971</v>
      </c>
      <c r="B172" s="46">
        <v>42710</v>
      </c>
      <c r="C172" s="26" t="s">
        <v>11</v>
      </c>
      <c r="D172" s="8" t="s">
        <v>287</v>
      </c>
      <c r="E172" s="33"/>
      <c r="F172" s="25">
        <v>1300</v>
      </c>
      <c r="G172" s="33">
        <v>0</v>
      </c>
      <c r="H172" s="25">
        <v>-5131.2000000000007</v>
      </c>
      <c r="I172" s="29" t="s">
        <v>146</v>
      </c>
    </row>
    <row r="173" spans="1:9" x14ac:dyDescent="0.2">
      <c r="A173" s="23">
        <v>6979</v>
      </c>
      <c r="B173" s="47">
        <v>42724</v>
      </c>
      <c r="C173" s="28" t="s">
        <v>11</v>
      </c>
      <c r="D173" s="29" t="s">
        <v>540</v>
      </c>
      <c r="E173" s="34"/>
      <c r="F173" s="34">
        <v>500</v>
      </c>
      <c r="G173" s="33">
        <v>0</v>
      </c>
      <c r="H173" s="25">
        <v>-9090.380000000001</v>
      </c>
      <c r="I173" s="29" t="s">
        <v>146</v>
      </c>
    </row>
    <row r="174" spans="1:9" x14ac:dyDescent="0.2">
      <c r="A174" s="20">
        <v>6990</v>
      </c>
      <c r="B174" s="46">
        <v>42738</v>
      </c>
      <c r="C174" s="26" t="s">
        <v>11</v>
      </c>
      <c r="D174" s="8" t="s">
        <v>302</v>
      </c>
      <c r="E174" s="33"/>
      <c r="F174" s="25">
        <v>50</v>
      </c>
      <c r="G174" s="33">
        <v>0</v>
      </c>
      <c r="H174" s="25">
        <v>1769.3399999999974</v>
      </c>
      <c r="I174" s="29" t="s">
        <v>146</v>
      </c>
    </row>
    <row r="175" spans="1:9" x14ac:dyDescent="0.2">
      <c r="A175" s="20">
        <v>7009</v>
      </c>
      <c r="B175" s="36">
        <v>42773</v>
      </c>
      <c r="C175" s="38" t="s">
        <v>11</v>
      </c>
      <c r="D175" s="24" t="s">
        <v>541</v>
      </c>
      <c r="E175" s="24"/>
      <c r="F175" s="25">
        <v>370</v>
      </c>
      <c r="G175" s="33">
        <v>0</v>
      </c>
      <c r="H175" s="25">
        <v>13018.45</v>
      </c>
      <c r="I175" s="29" t="s">
        <v>146</v>
      </c>
    </row>
    <row r="176" spans="1:9" x14ac:dyDescent="0.2">
      <c r="A176" s="21">
        <v>6858</v>
      </c>
      <c r="B176" s="27">
        <v>42493</v>
      </c>
      <c r="C176" s="26" t="s">
        <v>25</v>
      </c>
      <c r="D176" s="8" t="s">
        <v>357</v>
      </c>
      <c r="E176" s="8"/>
      <c r="F176" s="33">
        <v>119.4</v>
      </c>
      <c r="G176" s="33">
        <v>0</v>
      </c>
      <c r="H176" s="34">
        <v>-14803.359999999999</v>
      </c>
      <c r="I176" s="29" t="s">
        <v>146</v>
      </c>
    </row>
    <row r="177" spans="1:9" x14ac:dyDescent="0.2">
      <c r="A177" s="21">
        <v>6983</v>
      </c>
      <c r="B177" s="46">
        <v>42724</v>
      </c>
      <c r="C177" s="26" t="s">
        <v>25</v>
      </c>
      <c r="D177" s="8" t="s">
        <v>152</v>
      </c>
      <c r="E177" s="33"/>
      <c r="F177" s="33">
        <v>99</v>
      </c>
      <c r="G177" s="33">
        <v>0</v>
      </c>
      <c r="H177" s="25">
        <v>-9476.36</v>
      </c>
      <c r="I177" s="29" t="s">
        <v>146</v>
      </c>
    </row>
    <row r="178" spans="1:9" x14ac:dyDescent="0.2">
      <c r="A178" s="21">
        <v>6859</v>
      </c>
      <c r="B178" s="27">
        <v>42493</v>
      </c>
      <c r="C178" s="26" t="s">
        <v>10</v>
      </c>
      <c r="D178" s="8" t="s">
        <v>404</v>
      </c>
      <c r="E178" s="8"/>
      <c r="F178" s="33">
        <v>120.75</v>
      </c>
      <c r="G178" s="33">
        <v>0</v>
      </c>
      <c r="H178" s="34">
        <v>-14924.109999999999</v>
      </c>
      <c r="I178" s="29" t="s">
        <v>146</v>
      </c>
    </row>
    <row r="179" spans="1:9" x14ac:dyDescent="0.2">
      <c r="A179" s="21">
        <v>6890</v>
      </c>
      <c r="B179" s="27">
        <v>42528</v>
      </c>
      <c r="C179" s="26" t="s">
        <v>10</v>
      </c>
      <c r="D179" s="8" t="s">
        <v>404</v>
      </c>
      <c r="E179" s="8"/>
      <c r="F179" s="33">
        <v>21.7</v>
      </c>
      <c r="G179" s="33">
        <v>0</v>
      </c>
      <c r="H179" s="34">
        <v>-3943.4800000000014</v>
      </c>
      <c r="I179" s="29" t="s">
        <v>146</v>
      </c>
    </row>
    <row r="180" spans="1:9" x14ac:dyDescent="0.2">
      <c r="A180" s="21">
        <v>6896</v>
      </c>
      <c r="B180" s="27">
        <v>42542</v>
      </c>
      <c r="C180" s="26" t="s">
        <v>10</v>
      </c>
      <c r="D180" s="8" t="s">
        <v>404</v>
      </c>
      <c r="E180" s="8"/>
      <c r="F180" s="33">
        <v>79.25</v>
      </c>
      <c r="G180" s="33">
        <v>0</v>
      </c>
      <c r="H180" s="34">
        <v>-9579.0800000000017</v>
      </c>
      <c r="I180" s="29" t="s">
        <v>146</v>
      </c>
    </row>
    <row r="181" spans="1:9" x14ac:dyDescent="0.2">
      <c r="A181" s="21">
        <v>6911</v>
      </c>
      <c r="B181" s="46">
        <v>42598</v>
      </c>
      <c r="C181" s="26" t="s">
        <v>10</v>
      </c>
      <c r="D181" s="8" t="s">
        <v>542</v>
      </c>
      <c r="E181" s="33"/>
      <c r="F181" s="33">
        <v>480</v>
      </c>
      <c r="G181" s="33">
        <v>0</v>
      </c>
      <c r="H181" s="25">
        <v>-8996.7900000000009</v>
      </c>
      <c r="I181" s="29" t="s">
        <v>146</v>
      </c>
    </row>
    <row r="182" spans="1:9" x14ac:dyDescent="0.2">
      <c r="A182" s="23">
        <v>6934</v>
      </c>
      <c r="B182" s="47">
        <v>42635</v>
      </c>
      <c r="C182" s="30" t="s">
        <v>10</v>
      </c>
      <c r="D182" s="31" t="s">
        <v>446</v>
      </c>
      <c r="E182" s="34"/>
      <c r="F182" s="34">
        <v>56.25</v>
      </c>
      <c r="G182" s="33">
        <v>0</v>
      </c>
      <c r="H182" s="25">
        <v>-15352.759999999997</v>
      </c>
      <c r="I182" s="29" t="s">
        <v>146</v>
      </c>
    </row>
    <row r="183" spans="1:9" x14ac:dyDescent="0.2">
      <c r="A183" s="23">
        <v>6934</v>
      </c>
      <c r="B183" s="47">
        <v>42635</v>
      </c>
      <c r="C183" s="30" t="s">
        <v>10</v>
      </c>
      <c r="D183" s="29" t="s">
        <v>543</v>
      </c>
      <c r="E183" s="34"/>
      <c r="F183" s="34">
        <v>272.85000000000002</v>
      </c>
      <c r="G183" s="33">
        <v>0</v>
      </c>
      <c r="H183" s="25">
        <v>-15625.609999999997</v>
      </c>
      <c r="I183" s="29" t="s">
        <v>146</v>
      </c>
    </row>
    <row r="184" spans="1:9" x14ac:dyDescent="0.2">
      <c r="A184" s="23">
        <v>6934</v>
      </c>
      <c r="B184" s="47">
        <v>42635</v>
      </c>
      <c r="C184" s="30" t="s">
        <v>10</v>
      </c>
      <c r="D184" s="29" t="s">
        <v>543</v>
      </c>
      <c r="E184" s="34"/>
      <c r="F184" s="34">
        <v>203.2</v>
      </c>
      <c r="G184" s="33">
        <v>0</v>
      </c>
      <c r="H184" s="25">
        <v>-15828.809999999998</v>
      </c>
      <c r="I184" s="29" t="s">
        <v>146</v>
      </c>
    </row>
    <row r="185" spans="1:9" x14ac:dyDescent="0.2">
      <c r="A185" s="23">
        <v>6978</v>
      </c>
      <c r="B185" s="47">
        <v>42724</v>
      </c>
      <c r="C185" s="28" t="s">
        <v>10</v>
      </c>
      <c r="D185" s="29" t="s">
        <v>292</v>
      </c>
      <c r="E185" s="34"/>
      <c r="F185" s="34">
        <v>84.65</v>
      </c>
      <c r="G185" s="33">
        <v>0</v>
      </c>
      <c r="H185" s="25">
        <v>-8590.380000000001</v>
      </c>
      <c r="I185" s="29" t="s">
        <v>146</v>
      </c>
    </row>
    <row r="186" spans="1:9" x14ac:dyDescent="0.2">
      <c r="A186" s="20">
        <v>7012</v>
      </c>
      <c r="B186" s="36">
        <v>42787</v>
      </c>
      <c r="C186" s="38" t="s">
        <v>10</v>
      </c>
      <c r="D186" s="24" t="s">
        <v>292</v>
      </c>
      <c r="E186" s="24"/>
      <c r="F186" s="25">
        <v>110.8</v>
      </c>
      <c r="G186" s="33">
        <v>0</v>
      </c>
      <c r="H186" s="25">
        <v>13906.559625</v>
      </c>
      <c r="I186" s="29" t="s">
        <v>146</v>
      </c>
    </row>
    <row r="187" spans="1:9" x14ac:dyDescent="0.2">
      <c r="A187" s="20">
        <v>7024</v>
      </c>
      <c r="B187" s="36">
        <v>42801</v>
      </c>
      <c r="C187" s="38" t="s">
        <v>10</v>
      </c>
      <c r="D187" s="24" t="s">
        <v>292</v>
      </c>
      <c r="E187" s="24"/>
      <c r="F187" s="25">
        <v>52.61</v>
      </c>
      <c r="G187" s="33">
        <v>0</v>
      </c>
      <c r="H187" s="25">
        <v>6220.0426250000019</v>
      </c>
      <c r="I187" s="29" t="s">
        <v>146</v>
      </c>
    </row>
    <row r="188" spans="1:9" x14ac:dyDescent="0.2">
      <c r="A188" s="23">
        <v>6786</v>
      </c>
      <c r="B188" s="47">
        <v>42374</v>
      </c>
      <c r="C188" s="28" t="s">
        <v>27</v>
      </c>
      <c r="D188" s="29" t="s">
        <v>544</v>
      </c>
      <c r="E188" s="29"/>
      <c r="F188" s="33">
        <v>51.65</v>
      </c>
      <c r="G188" s="33">
        <v>0</v>
      </c>
      <c r="H188" s="34">
        <v>-4352.82</v>
      </c>
      <c r="I188" s="29" t="s">
        <v>146</v>
      </c>
    </row>
    <row r="189" spans="1:9" x14ac:dyDescent="0.2">
      <c r="A189" s="21">
        <v>6815</v>
      </c>
      <c r="B189" s="27">
        <v>42416</v>
      </c>
      <c r="C189" s="26" t="s">
        <v>27</v>
      </c>
      <c r="D189" s="8" t="s">
        <v>376</v>
      </c>
      <c r="E189" s="24"/>
      <c r="F189" s="33">
        <v>83.89</v>
      </c>
      <c r="G189" s="33">
        <v>0</v>
      </c>
      <c r="H189" s="34">
        <v>-4415.4799999999996</v>
      </c>
      <c r="I189" s="29" t="s">
        <v>146</v>
      </c>
    </row>
    <row r="190" spans="1:9" x14ac:dyDescent="0.2">
      <c r="A190" s="20">
        <v>6932</v>
      </c>
      <c r="B190" s="46">
        <v>42635</v>
      </c>
      <c r="C190" s="26" t="s">
        <v>27</v>
      </c>
      <c r="D190" s="8" t="s">
        <v>239</v>
      </c>
      <c r="E190" s="33"/>
      <c r="F190" s="25">
        <v>100.66</v>
      </c>
      <c r="G190" s="33">
        <v>0</v>
      </c>
      <c r="H190" s="25">
        <v>-14096.509999999997</v>
      </c>
      <c r="I190" s="29" t="s">
        <v>146</v>
      </c>
    </row>
    <row r="191" spans="1:9" x14ac:dyDescent="0.2">
      <c r="A191" s="23">
        <v>6987</v>
      </c>
      <c r="B191" s="47">
        <v>42738</v>
      </c>
      <c r="C191" s="28" t="s">
        <v>27</v>
      </c>
      <c r="D191" s="29" t="s">
        <v>545</v>
      </c>
      <c r="E191" s="34"/>
      <c r="F191" s="34">
        <v>24</v>
      </c>
      <c r="G191" s="33">
        <v>0</v>
      </c>
      <c r="H191" s="25">
        <v>2857.4499999999975</v>
      </c>
      <c r="I191" s="29" t="s">
        <v>146</v>
      </c>
    </row>
    <row r="192" spans="1:9" x14ac:dyDescent="0.2">
      <c r="A192" s="20">
        <v>6988</v>
      </c>
      <c r="B192" s="46">
        <v>42738</v>
      </c>
      <c r="C192" s="26" t="s">
        <v>27</v>
      </c>
      <c r="D192" s="8" t="s">
        <v>506</v>
      </c>
      <c r="E192" s="33"/>
      <c r="F192" s="25">
        <v>48</v>
      </c>
      <c r="G192" s="33">
        <v>0</v>
      </c>
      <c r="H192" s="25">
        <v>2809.4499999999975</v>
      </c>
      <c r="I192" s="29" t="s">
        <v>146</v>
      </c>
    </row>
    <row r="193" spans="1:9" x14ac:dyDescent="0.2">
      <c r="A193" s="20">
        <v>7003</v>
      </c>
      <c r="B193" s="36">
        <v>42773</v>
      </c>
      <c r="C193" s="38" t="s">
        <v>27</v>
      </c>
      <c r="D193" s="24" t="s">
        <v>546</v>
      </c>
      <c r="E193" s="24"/>
      <c r="F193" s="25">
        <v>96</v>
      </c>
      <c r="G193" s="33">
        <v>0</v>
      </c>
      <c r="H193" s="25">
        <v>14420.640000000001</v>
      </c>
      <c r="I193" s="29" t="s">
        <v>146</v>
      </c>
    </row>
    <row r="194" spans="1:9" x14ac:dyDescent="0.2">
      <c r="A194" s="23">
        <v>6789</v>
      </c>
      <c r="B194" s="47">
        <v>42388</v>
      </c>
      <c r="C194" s="28" t="s">
        <v>14</v>
      </c>
      <c r="D194" s="29" t="s">
        <v>547</v>
      </c>
      <c r="E194" s="29"/>
      <c r="F194" s="33">
        <v>436</v>
      </c>
      <c r="G194" s="33">
        <v>0</v>
      </c>
      <c r="H194" s="34">
        <v>-6312.07</v>
      </c>
      <c r="I194" s="29" t="s">
        <v>146</v>
      </c>
    </row>
    <row r="195" spans="1:9" x14ac:dyDescent="0.2">
      <c r="A195" s="20">
        <v>6903</v>
      </c>
      <c r="B195" s="46">
        <v>42570</v>
      </c>
      <c r="C195" s="26" t="s">
        <v>14</v>
      </c>
      <c r="D195" s="8" t="s">
        <v>547</v>
      </c>
      <c r="E195" s="33"/>
      <c r="F195" s="25">
        <v>450</v>
      </c>
      <c r="G195" s="33">
        <v>0</v>
      </c>
      <c r="H195" s="25">
        <v>-969.15</v>
      </c>
      <c r="I195" s="29" t="s">
        <v>146</v>
      </c>
    </row>
    <row r="196" spans="1:9" x14ac:dyDescent="0.2">
      <c r="A196" s="20">
        <v>6997</v>
      </c>
      <c r="B196" s="36">
        <v>42752</v>
      </c>
      <c r="C196" s="38" t="s">
        <v>14</v>
      </c>
      <c r="D196" s="24" t="s">
        <v>548</v>
      </c>
      <c r="E196" s="24"/>
      <c r="F196" s="25">
        <v>483.99</v>
      </c>
      <c r="G196" s="33">
        <v>0</v>
      </c>
      <c r="H196" s="25">
        <v>15690</v>
      </c>
      <c r="I196" s="29" t="s">
        <v>146</v>
      </c>
    </row>
    <row r="197" spans="1:9" x14ac:dyDescent="0.2">
      <c r="A197" s="23">
        <v>6789</v>
      </c>
      <c r="B197" s="47">
        <v>42388</v>
      </c>
      <c r="C197" s="28" t="s">
        <v>15</v>
      </c>
      <c r="D197" s="29" t="s">
        <v>204</v>
      </c>
      <c r="E197" s="29"/>
      <c r="F197" s="33">
        <v>238.5</v>
      </c>
      <c r="G197" s="33">
        <v>0</v>
      </c>
      <c r="H197" s="34">
        <v>-5876.07</v>
      </c>
      <c r="I197" s="29" t="s">
        <v>146</v>
      </c>
    </row>
    <row r="198" spans="1:9" x14ac:dyDescent="0.2">
      <c r="A198" s="20">
        <v>6903</v>
      </c>
      <c r="B198" s="46">
        <v>42570</v>
      </c>
      <c r="C198" s="26" t="s">
        <v>15</v>
      </c>
      <c r="D198" s="8" t="s">
        <v>204</v>
      </c>
      <c r="E198" s="33"/>
      <c r="F198" s="25">
        <v>244</v>
      </c>
      <c r="G198" s="33">
        <v>0</v>
      </c>
      <c r="H198" s="25">
        <v>-1213.1500000000001</v>
      </c>
      <c r="I198" s="29" t="s">
        <v>146</v>
      </c>
    </row>
    <row r="199" spans="1:9" x14ac:dyDescent="0.2">
      <c r="A199" s="20">
        <v>6909</v>
      </c>
      <c r="B199" s="46">
        <v>42569</v>
      </c>
      <c r="C199" s="26" t="s">
        <v>16</v>
      </c>
      <c r="D199" s="8" t="s">
        <v>210</v>
      </c>
      <c r="E199" s="33"/>
      <c r="F199" s="25">
        <v>1877.68</v>
      </c>
      <c r="G199" s="33">
        <v>0</v>
      </c>
      <c r="H199" s="25">
        <v>-4797.7400000000007</v>
      </c>
      <c r="I199" s="29" t="s">
        <v>146</v>
      </c>
    </row>
    <row r="200" spans="1:9" x14ac:dyDescent="0.2">
      <c r="A200" s="21">
        <v>6893</v>
      </c>
      <c r="B200" s="27">
        <v>42536</v>
      </c>
      <c r="C200" s="26" t="s">
        <v>17</v>
      </c>
      <c r="D200" s="8" t="s">
        <v>119</v>
      </c>
      <c r="E200" s="8"/>
      <c r="F200" s="33">
        <v>1000</v>
      </c>
      <c r="G200" s="33">
        <v>0</v>
      </c>
      <c r="H200" s="34">
        <v>-15443.480000000001</v>
      </c>
      <c r="I200" s="29" t="s">
        <v>146</v>
      </c>
    </row>
    <row r="201" spans="1:9" x14ac:dyDescent="0.2">
      <c r="A201" s="21">
        <v>6874</v>
      </c>
      <c r="B201" s="27">
        <v>43237</v>
      </c>
      <c r="C201" s="26" t="s">
        <v>18</v>
      </c>
      <c r="D201" s="8" t="s">
        <v>447</v>
      </c>
      <c r="E201" s="8"/>
      <c r="F201" s="33">
        <v>1250</v>
      </c>
      <c r="G201" s="33">
        <v>0</v>
      </c>
      <c r="H201" s="34">
        <v>-29355.96</v>
      </c>
      <c r="I201" s="29" t="s">
        <v>146</v>
      </c>
    </row>
    <row r="202" spans="1:9" x14ac:dyDescent="0.2">
      <c r="A202" s="21">
        <v>6833</v>
      </c>
      <c r="B202" s="27">
        <v>42444</v>
      </c>
      <c r="C202" s="26" t="s">
        <v>110</v>
      </c>
      <c r="D202" s="8" t="s">
        <v>549</v>
      </c>
      <c r="E202" s="8"/>
      <c r="F202" s="33">
        <v>20</v>
      </c>
      <c r="G202" s="33">
        <v>0</v>
      </c>
      <c r="H202" s="34">
        <v>15294.400000000001</v>
      </c>
      <c r="I202" s="29" t="s">
        <v>146</v>
      </c>
    </row>
    <row r="203" spans="1:9" x14ac:dyDescent="0.2">
      <c r="A203" s="21">
        <v>6862</v>
      </c>
      <c r="B203" s="27">
        <v>42493</v>
      </c>
      <c r="C203" s="26" t="s">
        <v>110</v>
      </c>
      <c r="D203" s="8" t="s">
        <v>405</v>
      </c>
      <c r="E203" s="8"/>
      <c r="F203" s="33">
        <v>100</v>
      </c>
      <c r="G203" s="33">
        <v>0</v>
      </c>
      <c r="H203" s="34">
        <v>-15840.999999999998</v>
      </c>
      <c r="I203" s="29" t="s">
        <v>146</v>
      </c>
    </row>
    <row r="204" spans="1:9" x14ac:dyDescent="0.2">
      <c r="A204" s="21">
        <v>6911</v>
      </c>
      <c r="B204" s="46">
        <v>42598</v>
      </c>
      <c r="C204" s="26" t="s">
        <v>110</v>
      </c>
      <c r="D204" s="8" t="s">
        <v>215</v>
      </c>
      <c r="E204" s="33"/>
      <c r="F204" s="33">
        <v>25</v>
      </c>
      <c r="G204" s="33">
        <v>0</v>
      </c>
      <c r="H204" s="25">
        <v>-8516.7900000000009</v>
      </c>
      <c r="I204" s="29" t="s">
        <v>146</v>
      </c>
    </row>
    <row r="205" spans="1:9" x14ac:dyDescent="0.2">
      <c r="A205" s="20">
        <v>7022</v>
      </c>
      <c r="B205" s="36">
        <v>42801</v>
      </c>
      <c r="C205" s="38" t="s">
        <v>110</v>
      </c>
      <c r="D205" s="24" t="s">
        <v>550</v>
      </c>
      <c r="E205" s="24"/>
      <c r="F205" s="25">
        <v>90</v>
      </c>
      <c r="G205" s="33">
        <v>0</v>
      </c>
      <c r="H205" s="25">
        <v>6450.3526250000014</v>
      </c>
      <c r="I205" s="29" t="s">
        <v>146</v>
      </c>
    </row>
    <row r="206" spans="1:9" x14ac:dyDescent="0.2">
      <c r="A206" s="21">
        <v>6854</v>
      </c>
      <c r="B206" s="27">
        <v>42479</v>
      </c>
      <c r="C206" s="26" t="s">
        <v>19</v>
      </c>
      <c r="D206" s="8" t="s">
        <v>551</v>
      </c>
      <c r="E206" s="8"/>
      <c r="F206" s="33">
        <v>100</v>
      </c>
      <c r="G206" s="33">
        <v>0</v>
      </c>
      <c r="H206" s="34">
        <v>23210.25</v>
      </c>
      <c r="I206" s="29" t="s">
        <v>146</v>
      </c>
    </row>
    <row r="207" spans="1:9" x14ac:dyDescent="0.2">
      <c r="A207" s="23">
        <v>6940</v>
      </c>
      <c r="B207" s="47">
        <v>42647</v>
      </c>
      <c r="C207" s="30" t="s">
        <v>21</v>
      </c>
      <c r="D207" s="31" t="s">
        <v>552</v>
      </c>
      <c r="E207" s="34"/>
      <c r="F207" s="34">
        <v>334</v>
      </c>
      <c r="G207" s="33">
        <v>0</v>
      </c>
      <c r="H207" s="25">
        <v>-9572.2100000000009</v>
      </c>
      <c r="I207" s="8" t="s">
        <v>146</v>
      </c>
    </row>
    <row r="208" spans="1:9" x14ac:dyDescent="0.2">
      <c r="A208" s="23">
        <v>6778</v>
      </c>
      <c r="B208" s="47">
        <v>42374</v>
      </c>
      <c r="C208" s="28" t="s">
        <v>67</v>
      </c>
      <c r="D208" s="29" t="s">
        <v>553</v>
      </c>
      <c r="E208" s="29"/>
      <c r="F208" s="33">
        <v>160.1</v>
      </c>
      <c r="G208" s="33">
        <v>0</v>
      </c>
      <c r="H208" s="34">
        <v>-205.07999999999998</v>
      </c>
      <c r="I208" s="8" t="s">
        <v>167</v>
      </c>
    </row>
    <row r="209" spans="1:9" x14ac:dyDescent="0.2">
      <c r="A209" s="23">
        <v>6781</v>
      </c>
      <c r="B209" s="47">
        <v>42374</v>
      </c>
      <c r="C209" s="28" t="s">
        <v>67</v>
      </c>
      <c r="D209" s="29" t="s">
        <v>554</v>
      </c>
      <c r="E209" s="29"/>
      <c r="F209" s="33">
        <v>43.32</v>
      </c>
      <c r="G209" s="33">
        <v>0</v>
      </c>
      <c r="H209" s="34">
        <v>-385.53999999999996</v>
      </c>
      <c r="I209" s="8" t="s">
        <v>167</v>
      </c>
    </row>
    <row r="210" spans="1:9" x14ac:dyDescent="0.2">
      <c r="A210" s="23">
        <v>6791</v>
      </c>
      <c r="B210" s="47">
        <v>42388</v>
      </c>
      <c r="C210" s="28" t="s">
        <v>67</v>
      </c>
      <c r="D210" s="29" t="s">
        <v>196</v>
      </c>
      <c r="E210" s="29"/>
      <c r="F210" s="33">
        <v>151.19</v>
      </c>
      <c r="G210" s="33">
        <v>0</v>
      </c>
      <c r="H210" s="34">
        <v>-7936.4899999999989</v>
      </c>
      <c r="I210" s="8" t="s">
        <v>167</v>
      </c>
    </row>
    <row r="211" spans="1:9" x14ac:dyDescent="0.2">
      <c r="A211" s="21">
        <v>6802</v>
      </c>
      <c r="B211" s="46">
        <v>42402</v>
      </c>
      <c r="C211" s="26" t="s">
        <v>67</v>
      </c>
      <c r="D211" s="8" t="s">
        <v>196</v>
      </c>
      <c r="E211" s="8"/>
      <c r="F211" s="33">
        <v>104.33</v>
      </c>
      <c r="G211" s="33">
        <v>0</v>
      </c>
      <c r="H211" s="34">
        <v>-5829.26</v>
      </c>
      <c r="I211" s="8" t="s">
        <v>167</v>
      </c>
    </row>
    <row r="212" spans="1:9" x14ac:dyDescent="0.2">
      <c r="A212" s="21">
        <v>6813</v>
      </c>
      <c r="B212" s="27">
        <v>42416</v>
      </c>
      <c r="C212" s="26" t="s">
        <v>67</v>
      </c>
      <c r="D212" s="8" t="s">
        <v>196</v>
      </c>
      <c r="E212" s="8"/>
      <c r="F212" s="33">
        <v>58.95</v>
      </c>
      <c r="G212" s="33">
        <v>0</v>
      </c>
      <c r="H212" s="34">
        <v>-4289.2099999999991</v>
      </c>
      <c r="I212" s="8" t="s">
        <v>167</v>
      </c>
    </row>
    <row r="213" spans="1:9" x14ac:dyDescent="0.2">
      <c r="A213" s="21">
        <v>6833</v>
      </c>
      <c r="B213" s="27">
        <v>42444</v>
      </c>
      <c r="C213" s="26" t="s">
        <v>67</v>
      </c>
      <c r="D213" s="8" t="s">
        <v>555</v>
      </c>
      <c r="E213" s="8"/>
      <c r="F213" s="33">
        <v>71.62</v>
      </c>
      <c r="G213" s="33">
        <v>0</v>
      </c>
      <c r="H213" s="34">
        <v>14722.78</v>
      </c>
      <c r="I213" s="8" t="s">
        <v>167</v>
      </c>
    </row>
    <row r="214" spans="1:9" x14ac:dyDescent="0.2">
      <c r="A214" s="21">
        <v>6852</v>
      </c>
      <c r="B214" s="27">
        <v>42479</v>
      </c>
      <c r="C214" s="26" t="s">
        <v>67</v>
      </c>
      <c r="D214" s="8" t="s">
        <v>196</v>
      </c>
      <c r="E214" s="8"/>
      <c r="F214" s="33">
        <v>154.19999999999999</v>
      </c>
      <c r="G214" s="33">
        <v>0</v>
      </c>
      <c r="H214" s="34">
        <v>23410.25</v>
      </c>
      <c r="I214" s="8" t="s">
        <v>167</v>
      </c>
    </row>
    <row r="215" spans="1:9" x14ac:dyDescent="0.2">
      <c r="A215" s="21">
        <v>6876</v>
      </c>
      <c r="B215" s="27">
        <v>42507</v>
      </c>
      <c r="C215" s="26" t="s">
        <v>67</v>
      </c>
      <c r="D215" s="8" t="s">
        <v>556</v>
      </c>
      <c r="E215" s="8"/>
      <c r="F215" s="33">
        <v>143.69999999999999</v>
      </c>
      <c r="G215" s="33">
        <v>0</v>
      </c>
      <c r="H215" s="34">
        <v>-29699.66</v>
      </c>
      <c r="I215" s="8" t="s">
        <v>167</v>
      </c>
    </row>
    <row r="216" spans="1:9" x14ac:dyDescent="0.2">
      <c r="A216" s="21">
        <v>6877</v>
      </c>
      <c r="B216" s="27">
        <v>42507</v>
      </c>
      <c r="C216" s="26" t="s">
        <v>67</v>
      </c>
      <c r="D216" s="8" t="s">
        <v>557</v>
      </c>
      <c r="E216" s="8"/>
      <c r="F216" s="33">
        <v>59.29</v>
      </c>
      <c r="G216" s="33">
        <v>0</v>
      </c>
      <c r="H216" s="34">
        <v>-29758.95</v>
      </c>
      <c r="I216" s="8" t="s">
        <v>167</v>
      </c>
    </row>
    <row r="217" spans="1:9" x14ac:dyDescent="0.2">
      <c r="A217" s="21">
        <v>6878</v>
      </c>
      <c r="B217" s="27">
        <v>42507</v>
      </c>
      <c r="C217" s="26" t="s">
        <v>67</v>
      </c>
      <c r="D217" s="8" t="s">
        <v>412</v>
      </c>
      <c r="E217" s="8"/>
      <c r="F217" s="33">
        <v>47.48</v>
      </c>
      <c r="G217" s="33">
        <v>0</v>
      </c>
      <c r="H217" s="34">
        <v>-29806.43</v>
      </c>
      <c r="I217" s="8" t="s">
        <v>167</v>
      </c>
    </row>
    <row r="218" spans="1:9" x14ac:dyDescent="0.2">
      <c r="A218" s="21">
        <v>6888</v>
      </c>
      <c r="B218" s="27">
        <v>42528</v>
      </c>
      <c r="C218" s="26" t="s">
        <v>67</v>
      </c>
      <c r="D218" s="8" t="s">
        <v>419</v>
      </c>
      <c r="E218" s="8"/>
      <c r="F218" s="33">
        <v>7.74</v>
      </c>
      <c r="G218" s="33">
        <v>0</v>
      </c>
      <c r="H218" s="34">
        <v>-3861.6700000000014</v>
      </c>
      <c r="I218" s="8" t="s">
        <v>167</v>
      </c>
    </row>
    <row r="219" spans="1:9" x14ac:dyDescent="0.2">
      <c r="A219" s="21">
        <v>6889</v>
      </c>
      <c r="B219" s="27">
        <v>42528</v>
      </c>
      <c r="C219" s="26" t="s">
        <v>67</v>
      </c>
      <c r="D219" s="8" t="s">
        <v>196</v>
      </c>
      <c r="E219" s="8"/>
      <c r="F219" s="33">
        <v>50.31</v>
      </c>
      <c r="G219" s="33">
        <v>0</v>
      </c>
      <c r="H219" s="34">
        <v>-3921.7800000000016</v>
      </c>
      <c r="I219" s="8" t="s">
        <v>167</v>
      </c>
    </row>
    <row r="220" spans="1:9" x14ac:dyDescent="0.2">
      <c r="A220" s="21">
        <v>6897</v>
      </c>
      <c r="B220" s="27">
        <v>42542</v>
      </c>
      <c r="C220" s="26" t="s">
        <v>67</v>
      </c>
      <c r="D220" s="8" t="s">
        <v>557</v>
      </c>
      <c r="E220" s="8"/>
      <c r="F220" s="33">
        <v>50.82</v>
      </c>
      <c r="G220" s="33">
        <v>0</v>
      </c>
      <c r="H220" s="34">
        <v>-9629.9000000000015</v>
      </c>
      <c r="I220" s="8" t="s">
        <v>167</v>
      </c>
    </row>
    <row r="221" spans="1:9" x14ac:dyDescent="0.2">
      <c r="A221" s="23">
        <v>6921</v>
      </c>
      <c r="B221" s="47">
        <v>42619</v>
      </c>
      <c r="C221" s="28" t="s">
        <v>67</v>
      </c>
      <c r="D221" s="29" t="s">
        <v>196</v>
      </c>
      <c r="E221" s="34"/>
      <c r="F221" s="34">
        <v>206.16</v>
      </c>
      <c r="G221" s="33">
        <v>0</v>
      </c>
      <c r="H221" s="25">
        <v>-11631.829999999998</v>
      </c>
      <c r="I221" s="8" t="s">
        <v>167</v>
      </c>
    </row>
    <row r="222" spans="1:9" x14ac:dyDescent="0.2">
      <c r="A222" s="20">
        <v>6942</v>
      </c>
      <c r="B222" s="46">
        <v>42647</v>
      </c>
      <c r="C222" s="26" t="s">
        <v>67</v>
      </c>
      <c r="D222" s="8" t="s">
        <v>196</v>
      </c>
      <c r="E222" s="33"/>
      <c r="F222" s="25">
        <v>78.67</v>
      </c>
      <c r="G222" s="33">
        <v>0</v>
      </c>
      <c r="H222" s="25">
        <v>-9758.9600000000009</v>
      </c>
      <c r="I222" s="8" t="s">
        <v>167</v>
      </c>
    </row>
    <row r="223" spans="1:9" x14ac:dyDescent="0.2">
      <c r="A223" s="23">
        <v>6947</v>
      </c>
      <c r="B223" s="47">
        <v>42661</v>
      </c>
      <c r="C223" s="30" t="s">
        <v>67</v>
      </c>
      <c r="D223" s="31" t="s">
        <v>196</v>
      </c>
      <c r="E223" s="34"/>
      <c r="F223" s="34">
        <v>113.66</v>
      </c>
      <c r="G223" s="33">
        <v>0</v>
      </c>
      <c r="H223" s="25">
        <v>-10119.950000000001</v>
      </c>
      <c r="I223" s="8" t="s">
        <v>167</v>
      </c>
    </row>
    <row r="224" spans="1:9" x14ac:dyDescent="0.2">
      <c r="A224" s="23">
        <v>6956</v>
      </c>
      <c r="B224" s="47">
        <v>42675</v>
      </c>
      <c r="C224" s="30" t="s">
        <v>67</v>
      </c>
      <c r="D224" s="29" t="s">
        <v>196</v>
      </c>
      <c r="E224" s="34"/>
      <c r="F224" s="34">
        <v>158.57</v>
      </c>
      <c r="G224" s="33">
        <v>0</v>
      </c>
      <c r="H224" s="25">
        <v>-23509.25</v>
      </c>
      <c r="I224" s="8" t="s">
        <v>167</v>
      </c>
    </row>
    <row r="225" spans="1:9" x14ac:dyDescent="0.2">
      <c r="A225" s="20">
        <v>6969</v>
      </c>
      <c r="B225" s="46">
        <v>42710</v>
      </c>
      <c r="C225" s="26" t="s">
        <v>67</v>
      </c>
      <c r="D225" s="8" t="s">
        <v>275</v>
      </c>
      <c r="E225" s="33"/>
      <c r="F225" s="25">
        <v>154.16999999999999</v>
      </c>
      <c r="G225" s="33">
        <v>0</v>
      </c>
      <c r="H225" s="25">
        <v>-3336.2500000000005</v>
      </c>
      <c r="I225" s="8" t="s">
        <v>167</v>
      </c>
    </row>
    <row r="226" spans="1:9" x14ac:dyDescent="0.2">
      <c r="A226" s="23">
        <v>6975</v>
      </c>
      <c r="B226" s="47">
        <v>42710</v>
      </c>
      <c r="C226" s="30" t="s">
        <v>67</v>
      </c>
      <c r="D226" s="29" t="s">
        <v>709</v>
      </c>
      <c r="E226" s="34"/>
      <c r="F226" s="34">
        <v>99.72</v>
      </c>
      <c r="G226" s="33">
        <v>0</v>
      </c>
      <c r="H226" s="25">
        <v>-8116.8500000000013</v>
      </c>
      <c r="I226" s="8" t="s">
        <v>167</v>
      </c>
    </row>
    <row r="227" spans="1:9" x14ac:dyDescent="0.2">
      <c r="A227" s="23">
        <v>6977</v>
      </c>
      <c r="B227" s="47">
        <v>42710</v>
      </c>
      <c r="C227" s="30" t="s">
        <v>67</v>
      </c>
      <c r="D227" s="29" t="s">
        <v>710</v>
      </c>
      <c r="E227" s="34"/>
      <c r="F227" s="34">
        <v>88.67</v>
      </c>
      <c r="G227" s="33">
        <v>0</v>
      </c>
      <c r="H227" s="25">
        <v>-8505.7300000000014</v>
      </c>
      <c r="I227" s="8" t="s">
        <v>167</v>
      </c>
    </row>
    <row r="228" spans="1:9" x14ac:dyDescent="0.2">
      <c r="A228" s="23">
        <v>6984</v>
      </c>
      <c r="B228" s="47">
        <v>42738</v>
      </c>
      <c r="C228" s="28" t="s">
        <v>67</v>
      </c>
      <c r="D228" s="29" t="s">
        <v>196</v>
      </c>
      <c r="E228" s="34"/>
      <c r="F228" s="34">
        <v>98.73</v>
      </c>
      <c r="G228" s="33">
        <v>0</v>
      </c>
      <c r="H228" s="25">
        <v>2950.4899999999975</v>
      </c>
      <c r="I228" s="8" t="s">
        <v>167</v>
      </c>
    </row>
    <row r="229" spans="1:9" x14ac:dyDescent="0.2">
      <c r="A229" s="20">
        <v>7000</v>
      </c>
      <c r="B229" s="36">
        <v>42752</v>
      </c>
      <c r="C229" s="38" t="s">
        <v>67</v>
      </c>
      <c r="D229" s="24" t="s">
        <v>196</v>
      </c>
      <c r="E229" s="24"/>
      <c r="F229" s="25">
        <v>133.91</v>
      </c>
      <c r="G229" s="33">
        <v>0</v>
      </c>
      <c r="H229" s="25">
        <v>14576.900000000001</v>
      </c>
      <c r="I229" s="8" t="s">
        <v>167</v>
      </c>
    </row>
    <row r="230" spans="1:9" x14ac:dyDescent="0.2">
      <c r="A230" s="20">
        <v>7002</v>
      </c>
      <c r="B230" s="36">
        <v>42752</v>
      </c>
      <c r="C230" s="38" t="s">
        <v>67</v>
      </c>
      <c r="D230" s="24" t="s">
        <v>196</v>
      </c>
      <c r="E230" s="24"/>
      <c r="F230" s="25">
        <v>20.49</v>
      </c>
      <c r="G230" s="33">
        <v>0</v>
      </c>
      <c r="H230" s="25">
        <v>14516.640000000001</v>
      </c>
      <c r="I230" s="8" t="s">
        <v>167</v>
      </c>
    </row>
    <row r="231" spans="1:9" x14ac:dyDescent="0.2">
      <c r="A231" s="20">
        <v>7006</v>
      </c>
      <c r="B231" s="36">
        <v>42773</v>
      </c>
      <c r="C231" s="38" t="s">
        <v>67</v>
      </c>
      <c r="D231" s="24" t="s">
        <v>196</v>
      </c>
      <c r="E231" s="24"/>
      <c r="F231" s="25">
        <v>103.17</v>
      </c>
      <c r="G231" s="33">
        <v>0</v>
      </c>
      <c r="H231" s="25">
        <v>14164.18</v>
      </c>
      <c r="I231" s="8" t="s">
        <v>167</v>
      </c>
    </row>
    <row r="232" spans="1:9" x14ac:dyDescent="0.2">
      <c r="A232" s="20">
        <v>7023</v>
      </c>
      <c r="B232" s="36">
        <v>42801</v>
      </c>
      <c r="C232" s="38" t="s">
        <v>67</v>
      </c>
      <c r="D232" s="24" t="s">
        <v>196</v>
      </c>
      <c r="E232" s="24"/>
      <c r="F232" s="25">
        <v>177.7</v>
      </c>
      <c r="G232" s="33">
        <v>0</v>
      </c>
      <c r="H232" s="25">
        <v>6272.6526250000015</v>
      </c>
      <c r="I232" s="8" t="s">
        <v>167</v>
      </c>
    </row>
    <row r="233" spans="1:9" x14ac:dyDescent="0.2">
      <c r="A233" s="20">
        <v>7030</v>
      </c>
      <c r="B233" s="36">
        <v>42815</v>
      </c>
      <c r="C233" s="38" t="s">
        <v>67</v>
      </c>
      <c r="D233" s="24" t="s">
        <v>196</v>
      </c>
      <c r="E233" s="24"/>
      <c r="F233" s="25">
        <v>84.29</v>
      </c>
      <c r="G233" s="33">
        <v>0</v>
      </c>
      <c r="H233" s="25">
        <v>26886.382624999998</v>
      </c>
      <c r="I233" s="8" t="s">
        <v>167</v>
      </c>
    </row>
    <row r="234" spans="1:9" x14ac:dyDescent="0.2">
      <c r="A234" s="21">
        <v>6803</v>
      </c>
      <c r="B234" s="46">
        <v>42402</v>
      </c>
      <c r="C234" s="26" t="s">
        <v>75</v>
      </c>
      <c r="D234" s="8" t="s">
        <v>558</v>
      </c>
      <c r="E234" s="8"/>
      <c r="F234" s="33">
        <v>10</v>
      </c>
      <c r="G234" s="33">
        <v>0</v>
      </c>
      <c r="H234" s="34">
        <v>-5563.93</v>
      </c>
      <c r="I234" s="8" t="s">
        <v>167</v>
      </c>
    </row>
    <row r="235" spans="1:9" x14ac:dyDescent="0.2">
      <c r="A235" s="21">
        <v>6898</v>
      </c>
      <c r="B235" s="27">
        <v>42542</v>
      </c>
      <c r="C235" s="26" t="s">
        <v>75</v>
      </c>
      <c r="D235" s="8" t="s">
        <v>426</v>
      </c>
      <c r="E235" s="8"/>
      <c r="F235" s="33">
        <v>25</v>
      </c>
      <c r="G235" s="33">
        <v>0</v>
      </c>
      <c r="H235" s="34">
        <v>-9654.9000000000015</v>
      </c>
      <c r="I235" s="8" t="s">
        <v>167</v>
      </c>
    </row>
    <row r="236" spans="1:9" x14ac:dyDescent="0.2">
      <c r="A236" s="23">
        <v>6980</v>
      </c>
      <c r="B236" s="47">
        <v>42724</v>
      </c>
      <c r="C236" s="28" t="s">
        <v>175</v>
      </c>
      <c r="D236" s="29" t="s">
        <v>294</v>
      </c>
      <c r="E236" s="34"/>
      <c r="F236" s="34">
        <v>100</v>
      </c>
      <c r="G236" s="33">
        <v>0</v>
      </c>
      <c r="H236" s="25">
        <v>-9190.380000000001</v>
      </c>
      <c r="I236" s="8" t="s">
        <v>167</v>
      </c>
    </row>
    <row r="237" spans="1:9" x14ac:dyDescent="0.2">
      <c r="A237" s="20">
        <v>6917</v>
      </c>
      <c r="B237" s="46">
        <v>42598</v>
      </c>
      <c r="C237" s="26" t="s">
        <v>188</v>
      </c>
      <c r="D237" s="8" t="s">
        <v>559</v>
      </c>
      <c r="E237" s="33"/>
      <c r="F237" s="25">
        <v>0</v>
      </c>
      <c r="G237" s="33">
        <v>0</v>
      </c>
      <c r="H237" s="25">
        <v>-11029.029999999999</v>
      </c>
      <c r="I237" s="8" t="s">
        <v>167</v>
      </c>
    </row>
    <row r="238" spans="1:9" x14ac:dyDescent="0.2">
      <c r="A238" s="20">
        <v>6925</v>
      </c>
      <c r="B238" s="46">
        <v>42619</v>
      </c>
      <c r="C238" s="26" t="s">
        <v>188</v>
      </c>
      <c r="D238" s="8" t="s">
        <v>560</v>
      </c>
      <c r="E238" s="33"/>
      <c r="F238" s="25">
        <v>100</v>
      </c>
      <c r="G238" s="33">
        <v>0</v>
      </c>
      <c r="H238" s="25">
        <v>-12028.869999999997</v>
      </c>
      <c r="I238" s="8" t="s">
        <v>167</v>
      </c>
    </row>
    <row r="239" spans="1:9" x14ac:dyDescent="0.2">
      <c r="A239" s="23">
        <v>6900</v>
      </c>
      <c r="B239" s="47">
        <v>42570</v>
      </c>
      <c r="C239" s="28" t="s">
        <v>68</v>
      </c>
      <c r="D239" s="29" t="s">
        <v>561</v>
      </c>
      <c r="E239" s="34"/>
      <c r="F239" s="34">
        <v>93.55</v>
      </c>
      <c r="G239" s="33">
        <v>0</v>
      </c>
      <c r="H239" s="25">
        <v>1244.45</v>
      </c>
      <c r="I239" s="8" t="s">
        <v>167</v>
      </c>
    </row>
    <row r="240" spans="1:9" x14ac:dyDescent="0.2">
      <c r="A240" s="20">
        <v>6901</v>
      </c>
      <c r="B240" s="46">
        <v>42570</v>
      </c>
      <c r="C240" s="26" t="s">
        <v>68</v>
      </c>
      <c r="D240" s="8" t="s">
        <v>194</v>
      </c>
      <c r="E240" s="33"/>
      <c r="F240" s="25">
        <v>1346.2</v>
      </c>
      <c r="G240" s="33">
        <v>0</v>
      </c>
      <c r="H240" s="25">
        <v>-101.75</v>
      </c>
      <c r="I240" s="8" t="s">
        <v>167</v>
      </c>
    </row>
    <row r="241" spans="1:9" x14ac:dyDescent="0.2">
      <c r="A241" s="23">
        <v>6906</v>
      </c>
      <c r="B241" s="47">
        <v>42570</v>
      </c>
      <c r="C241" s="28" t="s">
        <v>68</v>
      </c>
      <c r="D241" s="29" t="s">
        <v>207</v>
      </c>
      <c r="E241" s="34"/>
      <c r="F241" s="34">
        <v>149.34</v>
      </c>
      <c r="G241" s="33">
        <v>0</v>
      </c>
      <c r="H241" s="25">
        <v>-2317.5600000000004</v>
      </c>
      <c r="I241" s="8" t="s">
        <v>167</v>
      </c>
    </row>
    <row r="242" spans="1:9" x14ac:dyDescent="0.2">
      <c r="A242" s="23">
        <v>6910</v>
      </c>
      <c r="B242" s="47">
        <v>42598</v>
      </c>
      <c r="C242" s="26" t="s">
        <v>69</v>
      </c>
      <c r="D242" s="29" t="s">
        <v>214</v>
      </c>
      <c r="E242" s="34"/>
      <c r="F242" s="34">
        <v>4200</v>
      </c>
      <c r="G242" s="33">
        <v>0</v>
      </c>
      <c r="H242" s="25">
        <v>-8491.7900000000009</v>
      </c>
      <c r="I242" s="8" t="s">
        <v>167</v>
      </c>
    </row>
    <row r="243" spans="1:9" x14ac:dyDescent="0.2">
      <c r="A243" s="20">
        <v>6961</v>
      </c>
      <c r="B243" s="46">
        <v>42689</v>
      </c>
      <c r="C243" s="26" t="s">
        <v>69</v>
      </c>
      <c r="D243" s="8" t="s">
        <v>271</v>
      </c>
      <c r="E243" s="33"/>
      <c r="F243" s="25">
        <v>10000</v>
      </c>
      <c r="G243" s="33">
        <v>0</v>
      </c>
      <c r="H243" s="25">
        <v>-29855.219999999998</v>
      </c>
      <c r="I243" s="8" t="s">
        <v>167</v>
      </c>
    </row>
    <row r="244" spans="1:9" x14ac:dyDescent="0.2">
      <c r="A244" s="23">
        <v>6787</v>
      </c>
      <c r="B244" s="47">
        <v>42374</v>
      </c>
      <c r="C244" s="28" t="s">
        <v>70</v>
      </c>
      <c r="D244" s="29" t="s">
        <v>361</v>
      </c>
      <c r="E244" s="29"/>
      <c r="F244" s="33">
        <v>200</v>
      </c>
      <c r="G244" s="33">
        <v>0</v>
      </c>
      <c r="H244" s="34">
        <v>-4552.82</v>
      </c>
      <c r="I244" s="8" t="s">
        <v>167</v>
      </c>
    </row>
    <row r="245" spans="1:9" x14ac:dyDescent="0.2">
      <c r="A245" s="21">
        <v>6818</v>
      </c>
      <c r="B245" s="27">
        <v>42416</v>
      </c>
      <c r="C245" s="26" t="s">
        <v>70</v>
      </c>
      <c r="D245" s="8" t="s">
        <v>377</v>
      </c>
      <c r="E245" s="8"/>
      <c r="F245" s="33">
        <v>500</v>
      </c>
      <c r="G245" s="33">
        <v>0</v>
      </c>
      <c r="H245" s="34">
        <v>-5153.91</v>
      </c>
      <c r="I245" s="8" t="s">
        <v>167</v>
      </c>
    </row>
    <row r="246" spans="1:9" x14ac:dyDescent="0.2">
      <c r="A246" s="21">
        <v>6839</v>
      </c>
      <c r="B246" s="27">
        <v>42465</v>
      </c>
      <c r="C246" s="26" t="s">
        <v>70</v>
      </c>
      <c r="D246" s="8" t="s">
        <v>398</v>
      </c>
      <c r="E246" s="8"/>
      <c r="F246" s="33">
        <v>50</v>
      </c>
      <c r="G246" s="33">
        <v>0</v>
      </c>
      <c r="H246" s="34">
        <v>11803.670000000002</v>
      </c>
      <c r="I246" s="8" t="s">
        <v>167</v>
      </c>
    </row>
    <row r="247" spans="1:9" x14ac:dyDescent="0.2">
      <c r="A247" s="20">
        <v>7010</v>
      </c>
      <c r="B247" s="36">
        <v>42773</v>
      </c>
      <c r="C247" s="38" t="s">
        <v>70</v>
      </c>
      <c r="D247" s="24" t="s">
        <v>326</v>
      </c>
      <c r="E247" s="24"/>
      <c r="F247" s="25">
        <v>570</v>
      </c>
      <c r="G247" s="33">
        <v>0</v>
      </c>
      <c r="H247" s="25">
        <v>12448.45</v>
      </c>
      <c r="I247" s="8" t="s">
        <v>167</v>
      </c>
    </row>
    <row r="248" spans="1:9" x14ac:dyDescent="0.2">
      <c r="A248" s="23">
        <v>6793</v>
      </c>
      <c r="B248" s="47">
        <v>42388</v>
      </c>
      <c r="C248" s="28" t="s">
        <v>71</v>
      </c>
      <c r="D248" s="29" t="s">
        <v>176</v>
      </c>
      <c r="E248" s="29"/>
      <c r="F248" s="33">
        <v>246.86</v>
      </c>
      <c r="G248" s="33">
        <v>0</v>
      </c>
      <c r="H248" s="34">
        <v>-8783.39</v>
      </c>
      <c r="I248" s="8" t="s">
        <v>167</v>
      </c>
    </row>
    <row r="249" spans="1:9" x14ac:dyDescent="0.2">
      <c r="A249" s="21">
        <v>6796</v>
      </c>
      <c r="B249" s="46">
        <v>42402</v>
      </c>
      <c r="C249" s="26" t="s">
        <v>71</v>
      </c>
      <c r="D249" s="8" t="s">
        <v>562</v>
      </c>
      <c r="E249" s="8"/>
      <c r="F249" s="33">
        <v>518.23</v>
      </c>
      <c r="G249" s="33">
        <v>0</v>
      </c>
      <c r="H249" s="34">
        <v>-9172.73</v>
      </c>
      <c r="I249" s="8" t="s">
        <v>167</v>
      </c>
    </row>
    <row r="250" spans="1:9" x14ac:dyDescent="0.2">
      <c r="A250" s="21">
        <v>6797</v>
      </c>
      <c r="B250" s="46">
        <v>42402</v>
      </c>
      <c r="C250" s="26" t="s">
        <v>71</v>
      </c>
      <c r="D250" s="8" t="s">
        <v>369</v>
      </c>
      <c r="E250" s="8"/>
      <c r="F250" s="33">
        <v>283.64</v>
      </c>
      <c r="G250" s="33">
        <v>0</v>
      </c>
      <c r="H250" s="34">
        <v>-7954.34</v>
      </c>
      <c r="I250" s="8" t="s">
        <v>167</v>
      </c>
    </row>
    <row r="251" spans="1:9" x14ac:dyDescent="0.2">
      <c r="A251" s="21">
        <v>6798</v>
      </c>
      <c r="B251" s="46">
        <v>42402</v>
      </c>
      <c r="C251" s="26" t="s">
        <v>71</v>
      </c>
      <c r="D251" s="8" t="s">
        <v>370</v>
      </c>
      <c r="E251" s="8"/>
      <c r="F251" s="33">
        <v>294.06</v>
      </c>
      <c r="G251" s="33">
        <v>0</v>
      </c>
      <c r="H251" s="34">
        <v>-7113.59</v>
      </c>
      <c r="I251" s="8" t="s">
        <v>167</v>
      </c>
    </row>
    <row r="252" spans="1:9" x14ac:dyDescent="0.2">
      <c r="A252" s="21">
        <v>6856</v>
      </c>
      <c r="B252" s="27">
        <v>42493</v>
      </c>
      <c r="C252" s="26" t="s">
        <v>72</v>
      </c>
      <c r="D252" s="8" t="s">
        <v>383</v>
      </c>
      <c r="E252" s="8"/>
      <c r="F252" s="33">
        <v>37500</v>
      </c>
      <c r="G252" s="33">
        <v>0</v>
      </c>
      <c r="H252" s="34">
        <v>-14639.75</v>
      </c>
      <c r="I252" s="8" t="s">
        <v>167</v>
      </c>
    </row>
    <row r="253" spans="1:9" x14ac:dyDescent="0.2">
      <c r="A253" s="21">
        <v>6806</v>
      </c>
      <c r="B253" s="27">
        <v>42416</v>
      </c>
      <c r="C253" s="26" t="s">
        <v>183</v>
      </c>
      <c r="D253" s="8" t="s">
        <v>373</v>
      </c>
      <c r="E253" s="8"/>
      <c r="F253" s="33">
        <v>912.1</v>
      </c>
      <c r="G253" s="33">
        <v>0</v>
      </c>
      <c r="H253" s="34">
        <v>-2391.1899999999996</v>
      </c>
      <c r="I253" s="8" t="s">
        <v>167</v>
      </c>
    </row>
    <row r="254" spans="1:9" x14ac:dyDescent="0.2">
      <c r="A254" s="20">
        <v>7013</v>
      </c>
      <c r="B254" s="36">
        <v>42787</v>
      </c>
      <c r="C254" s="38" t="s">
        <v>183</v>
      </c>
      <c r="D254" s="24" t="s">
        <v>563</v>
      </c>
      <c r="E254" s="24"/>
      <c r="F254" s="25">
        <v>418.89</v>
      </c>
      <c r="G254" s="33">
        <v>0</v>
      </c>
      <c r="H254" s="25">
        <v>13487.669625</v>
      </c>
      <c r="I254" s="8" t="s">
        <v>167</v>
      </c>
    </row>
    <row r="255" spans="1:9" x14ac:dyDescent="0.2">
      <c r="A255" s="20">
        <v>7026</v>
      </c>
      <c r="B255" s="36">
        <v>42801</v>
      </c>
      <c r="C255" s="38" t="s">
        <v>183</v>
      </c>
      <c r="D255" s="24" t="s">
        <v>563</v>
      </c>
      <c r="E255" s="24"/>
      <c r="F255" s="25">
        <v>488.23</v>
      </c>
      <c r="G255" s="33">
        <v>0</v>
      </c>
      <c r="H255" s="25">
        <v>5496.6226250000018</v>
      </c>
      <c r="I255" s="8" t="s">
        <v>167</v>
      </c>
    </row>
    <row r="256" spans="1:9" x14ac:dyDescent="0.2">
      <c r="A256" s="21">
        <v>6833</v>
      </c>
      <c r="B256" s="27">
        <v>42444</v>
      </c>
      <c r="C256" s="26" t="s">
        <v>73</v>
      </c>
      <c r="D256" s="8" t="s">
        <v>388</v>
      </c>
      <c r="E256" s="8"/>
      <c r="F256" s="33">
        <v>480</v>
      </c>
      <c r="G256" s="33">
        <v>0</v>
      </c>
      <c r="H256" s="34">
        <v>15334.400000000001</v>
      </c>
      <c r="I256" s="8" t="s">
        <v>167</v>
      </c>
    </row>
    <row r="257" spans="1:9" x14ac:dyDescent="0.2">
      <c r="A257" s="21">
        <v>6933</v>
      </c>
      <c r="B257" s="46">
        <v>42635</v>
      </c>
      <c r="C257" s="26" t="s">
        <v>73</v>
      </c>
      <c r="D257" s="8" t="s">
        <v>448</v>
      </c>
      <c r="E257" s="33"/>
      <c r="F257" s="33">
        <v>1200</v>
      </c>
      <c r="G257" s="33">
        <v>0</v>
      </c>
      <c r="H257" s="25">
        <v>-15296.509999999997</v>
      </c>
      <c r="I257" s="8" t="s">
        <v>167</v>
      </c>
    </row>
    <row r="258" spans="1:9" x14ac:dyDescent="0.2">
      <c r="A258" s="21">
        <v>6816</v>
      </c>
      <c r="B258" s="27">
        <v>42416</v>
      </c>
      <c r="C258" s="26" t="s">
        <v>74</v>
      </c>
      <c r="D258" s="8" t="s">
        <v>564</v>
      </c>
      <c r="E258" s="8"/>
      <c r="F258" s="33">
        <v>38.43</v>
      </c>
      <c r="G258" s="33">
        <v>0</v>
      </c>
      <c r="H258" s="34">
        <v>-4453.91</v>
      </c>
      <c r="I258" s="8" t="s">
        <v>167</v>
      </c>
    </row>
    <row r="259" spans="1:9" x14ac:dyDescent="0.2">
      <c r="A259" s="23">
        <v>6943</v>
      </c>
      <c r="B259" s="47">
        <v>42647</v>
      </c>
      <c r="C259" s="30" t="s">
        <v>74</v>
      </c>
      <c r="D259" s="31" t="s">
        <v>249</v>
      </c>
      <c r="E259" s="34"/>
      <c r="F259" s="34">
        <v>137.86000000000001</v>
      </c>
      <c r="G259" s="33">
        <v>0</v>
      </c>
      <c r="H259" s="25">
        <v>-9896.8200000000015</v>
      </c>
      <c r="I259" s="8" t="s">
        <v>167</v>
      </c>
    </row>
    <row r="260" spans="1:9" x14ac:dyDescent="0.2">
      <c r="A260" s="20">
        <v>6952</v>
      </c>
      <c r="B260" s="46">
        <v>42661</v>
      </c>
      <c r="C260" s="26" t="s">
        <v>74</v>
      </c>
      <c r="D260" s="8" t="s">
        <v>257</v>
      </c>
      <c r="E260" s="33"/>
      <c r="F260" s="25">
        <v>115.57</v>
      </c>
      <c r="G260" s="33">
        <v>0</v>
      </c>
      <c r="H260" s="25">
        <v>-11722.08</v>
      </c>
      <c r="I260" s="8" t="s">
        <v>167</v>
      </c>
    </row>
    <row r="261" spans="1:9" x14ac:dyDescent="0.2">
      <c r="A261" s="20">
        <v>6966</v>
      </c>
      <c r="B261" s="46">
        <v>42710</v>
      </c>
      <c r="C261" s="26" t="s">
        <v>74</v>
      </c>
      <c r="D261" s="8" t="s">
        <v>565</v>
      </c>
      <c r="E261" s="33"/>
      <c r="F261" s="25">
        <v>157.16</v>
      </c>
      <c r="G261" s="33">
        <v>0</v>
      </c>
      <c r="H261" s="25">
        <v>-2734.34</v>
      </c>
      <c r="I261" s="8" t="s">
        <v>167</v>
      </c>
    </row>
    <row r="262" spans="1:9" x14ac:dyDescent="0.2">
      <c r="A262" s="20">
        <v>6967</v>
      </c>
      <c r="B262" s="46">
        <v>42710</v>
      </c>
      <c r="C262" s="26" t="s">
        <v>74</v>
      </c>
      <c r="D262" s="8" t="s">
        <v>565</v>
      </c>
      <c r="E262" s="33"/>
      <c r="F262" s="25">
        <v>13.76</v>
      </c>
      <c r="G262" s="33">
        <v>0</v>
      </c>
      <c r="H262" s="25">
        <v>-2748.1000000000004</v>
      </c>
      <c r="I262" s="8" t="s">
        <v>167</v>
      </c>
    </row>
    <row r="263" spans="1:9" x14ac:dyDescent="0.2">
      <c r="A263" s="20">
        <v>6968</v>
      </c>
      <c r="B263" s="46">
        <v>42710</v>
      </c>
      <c r="C263" s="26" t="s">
        <v>74</v>
      </c>
      <c r="D263" s="8" t="s">
        <v>565</v>
      </c>
      <c r="E263" s="33"/>
      <c r="F263" s="25">
        <v>18.45</v>
      </c>
      <c r="G263" s="33">
        <v>0</v>
      </c>
      <c r="H263" s="25">
        <v>-2808.0600000000004</v>
      </c>
      <c r="I263" s="8" t="s">
        <v>167</v>
      </c>
    </row>
    <row r="264" spans="1:9" x14ac:dyDescent="0.2">
      <c r="A264" s="23">
        <v>6986</v>
      </c>
      <c r="B264" s="47">
        <v>42738</v>
      </c>
      <c r="C264" s="30" t="s">
        <v>74</v>
      </c>
      <c r="D264" s="29" t="s">
        <v>566</v>
      </c>
      <c r="E264" s="34"/>
      <c r="F264" s="34">
        <v>14</v>
      </c>
      <c r="G264" s="33">
        <v>0</v>
      </c>
      <c r="H264" s="25">
        <v>2881.4499999999975</v>
      </c>
      <c r="I264" s="8" t="s">
        <v>167</v>
      </c>
    </row>
    <row r="265" spans="1:9" x14ac:dyDescent="0.2">
      <c r="A265" s="23">
        <v>6780</v>
      </c>
      <c r="B265" s="47">
        <v>43835</v>
      </c>
      <c r="C265" s="28" t="s">
        <v>74</v>
      </c>
      <c r="D265" s="29" t="s">
        <v>567</v>
      </c>
      <c r="E265" s="29"/>
      <c r="F265" s="33">
        <v>34</v>
      </c>
      <c r="G265" s="33">
        <v>0</v>
      </c>
      <c r="H265" s="34">
        <v>-342.21999999999997</v>
      </c>
      <c r="I265" s="8" t="s">
        <v>167</v>
      </c>
    </row>
    <row r="266" spans="1:9" x14ac:dyDescent="0.2">
      <c r="A266" s="21">
        <v>6801</v>
      </c>
      <c r="B266" s="46">
        <v>42402</v>
      </c>
      <c r="C266" s="26" t="s">
        <v>38</v>
      </c>
      <c r="D266" s="8" t="s">
        <v>568</v>
      </c>
      <c r="E266" s="8"/>
      <c r="F266" s="33">
        <v>160</v>
      </c>
      <c r="G266" s="33">
        <v>0</v>
      </c>
      <c r="H266" s="34">
        <v>-5947.08</v>
      </c>
      <c r="I266" t="s">
        <v>155</v>
      </c>
    </row>
    <row r="267" spans="1:9" x14ac:dyDescent="0.2">
      <c r="A267" s="21">
        <v>6830</v>
      </c>
      <c r="B267" s="46">
        <v>42444</v>
      </c>
      <c r="C267" s="26" t="s">
        <v>38</v>
      </c>
      <c r="D267" s="8" t="s">
        <v>569</v>
      </c>
      <c r="E267" s="8"/>
      <c r="F267" s="33">
        <v>175</v>
      </c>
      <c r="G267" s="33">
        <v>0</v>
      </c>
      <c r="H267" s="34">
        <v>16405.2</v>
      </c>
      <c r="I267" t="s">
        <v>155</v>
      </c>
    </row>
    <row r="268" spans="1:9" x14ac:dyDescent="0.2">
      <c r="A268" s="21">
        <v>9999</v>
      </c>
      <c r="B268" s="27">
        <v>42444</v>
      </c>
      <c r="C268" s="26" t="s">
        <v>38</v>
      </c>
      <c r="D268" s="8" t="s">
        <v>570</v>
      </c>
      <c r="E268" s="24"/>
      <c r="F268" s="33">
        <v>174.09999999999997</v>
      </c>
      <c r="G268" s="33">
        <v>0</v>
      </c>
      <c r="H268" s="34">
        <v>13942.11</v>
      </c>
      <c r="I268" t="s">
        <v>155</v>
      </c>
    </row>
    <row r="269" spans="1:9" x14ac:dyDescent="0.2">
      <c r="A269" s="21">
        <v>6849</v>
      </c>
      <c r="B269" s="27">
        <v>42479</v>
      </c>
      <c r="C269" s="26" t="s">
        <v>38</v>
      </c>
      <c r="D269" s="8" t="s">
        <v>571</v>
      </c>
      <c r="E269" s="8"/>
      <c r="F269" s="33">
        <v>68.180000000000007</v>
      </c>
      <c r="G269" s="33">
        <v>0</v>
      </c>
      <c r="H269" s="34">
        <v>23951.930000000004</v>
      </c>
      <c r="I269" t="s">
        <v>155</v>
      </c>
    </row>
    <row r="270" spans="1:9" x14ac:dyDescent="0.2">
      <c r="A270" s="21">
        <v>6872</v>
      </c>
      <c r="B270" s="27">
        <v>42507</v>
      </c>
      <c r="C270" s="26" t="s">
        <v>38</v>
      </c>
      <c r="D270" s="8" t="s">
        <v>572</v>
      </c>
      <c r="E270" s="8"/>
      <c r="F270" s="33">
        <v>56.92</v>
      </c>
      <c r="G270" s="33">
        <v>0</v>
      </c>
      <c r="H270" s="34">
        <v>-27544.3</v>
      </c>
      <c r="I270" t="s">
        <v>155</v>
      </c>
    </row>
    <row r="271" spans="1:9" x14ac:dyDescent="0.2">
      <c r="A271" s="21">
        <v>6881</v>
      </c>
      <c r="B271" s="27">
        <v>42507</v>
      </c>
      <c r="C271" s="26" t="s">
        <v>38</v>
      </c>
      <c r="D271" s="8" t="s">
        <v>573</v>
      </c>
      <c r="E271" s="8"/>
      <c r="F271" s="33">
        <v>1000</v>
      </c>
      <c r="G271" s="33">
        <v>0</v>
      </c>
      <c r="H271" s="34">
        <v>-31107.95</v>
      </c>
      <c r="I271" t="s">
        <v>155</v>
      </c>
    </row>
    <row r="272" spans="1:9" x14ac:dyDescent="0.2">
      <c r="A272" s="21">
        <v>6882</v>
      </c>
      <c r="B272" s="27">
        <v>42507</v>
      </c>
      <c r="C272" s="26" t="s">
        <v>38</v>
      </c>
      <c r="D272" s="8" t="s">
        <v>362</v>
      </c>
      <c r="E272" s="8"/>
      <c r="F272" s="33">
        <v>300</v>
      </c>
      <c r="G272" s="33">
        <v>0</v>
      </c>
      <c r="H272" s="34">
        <v>-31407.95</v>
      </c>
      <c r="I272" t="s">
        <v>155</v>
      </c>
    </row>
    <row r="273" spans="1:9" x14ac:dyDescent="0.2">
      <c r="A273" s="20">
        <v>6914</v>
      </c>
      <c r="B273" s="46">
        <v>42598</v>
      </c>
      <c r="C273" s="26" t="s">
        <v>38</v>
      </c>
      <c r="D273" s="8" t="s">
        <v>574</v>
      </c>
      <c r="E273" s="33"/>
      <c r="F273" s="25">
        <v>275.20999999999998</v>
      </c>
      <c r="G273" s="33">
        <v>0</v>
      </c>
      <c r="H273" s="25">
        <v>-9529.0299999999988</v>
      </c>
      <c r="I273" t="s">
        <v>155</v>
      </c>
    </row>
    <row r="274" spans="1:9" x14ac:dyDescent="0.2">
      <c r="A274" s="23">
        <v>6994</v>
      </c>
      <c r="B274" s="47">
        <v>42752</v>
      </c>
      <c r="C274" s="30" t="s">
        <v>38</v>
      </c>
      <c r="D274" s="31" t="s">
        <v>575</v>
      </c>
      <c r="E274" s="34"/>
      <c r="F274" s="34">
        <v>250</v>
      </c>
      <c r="G274" s="33">
        <v>0</v>
      </c>
      <c r="H274" s="25">
        <v>17428.98</v>
      </c>
      <c r="I274" t="s">
        <v>155</v>
      </c>
    </row>
    <row r="275" spans="1:9" x14ac:dyDescent="0.2">
      <c r="A275" s="21">
        <v>6868</v>
      </c>
      <c r="B275" s="27">
        <v>42493</v>
      </c>
      <c r="C275" s="26" t="s">
        <v>45</v>
      </c>
      <c r="D275" s="8" t="s">
        <v>408</v>
      </c>
      <c r="E275" s="8"/>
      <c r="F275" s="33">
        <v>1000</v>
      </c>
      <c r="G275" s="33">
        <v>0</v>
      </c>
      <c r="H275" s="34">
        <v>-19722.98</v>
      </c>
      <c r="I275" t="s">
        <v>155</v>
      </c>
    </row>
    <row r="276" spans="1:9" x14ac:dyDescent="0.2">
      <c r="A276" s="20">
        <v>7011</v>
      </c>
      <c r="B276" s="36">
        <v>42773</v>
      </c>
      <c r="C276" s="38" t="s">
        <v>46</v>
      </c>
      <c r="D276" s="24" t="s">
        <v>576</v>
      </c>
      <c r="E276" s="24"/>
      <c r="F276" s="25">
        <v>500</v>
      </c>
      <c r="G276" s="33">
        <v>0</v>
      </c>
      <c r="H276" s="25">
        <v>11948.45</v>
      </c>
      <c r="I276" t="s">
        <v>155</v>
      </c>
    </row>
    <row r="277" spans="1:9" x14ac:dyDescent="0.2">
      <c r="A277" s="21">
        <v>6843</v>
      </c>
      <c r="B277" s="27">
        <v>42465</v>
      </c>
      <c r="C277" s="26" t="s">
        <v>47</v>
      </c>
      <c r="D277" s="8" t="s">
        <v>577</v>
      </c>
      <c r="E277" s="8"/>
      <c r="F277" s="33">
        <v>500</v>
      </c>
      <c r="G277" s="33">
        <v>0</v>
      </c>
      <c r="H277" s="34">
        <v>26100.660000000003</v>
      </c>
      <c r="I277" t="s">
        <v>155</v>
      </c>
    </row>
    <row r="278" spans="1:9" x14ac:dyDescent="0.2">
      <c r="A278" s="20">
        <v>6958</v>
      </c>
      <c r="B278" s="46">
        <v>42675</v>
      </c>
      <c r="C278" s="26" t="s">
        <v>47</v>
      </c>
      <c r="D278" s="8" t="s">
        <v>577</v>
      </c>
      <c r="E278" s="33"/>
      <c r="F278" s="25">
        <v>500</v>
      </c>
      <c r="G278" s="33">
        <v>0</v>
      </c>
      <c r="H278" s="25">
        <v>-24050</v>
      </c>
      <c r="I278" t="s">
        <v>155</v>
      </c>
    </row>
    <row r="279" spans="1:9" x14ac:dyDescent="0.2">
      <c r="A279" s="23">
        <v>6973</v>
      </c>
      <c r="B279" s="47">
        <v>42710</v>
      </c>
      <c r="C279" s="30" t="s">
        <v>47</v>
      </c>
      <c r="D279" s="31" t="s">
        <v>577</v>
      </c>
      <c r="E279" s="34"/>
      <c r="F279" s="34">
        <v>300</v>
      </c>
      <c r="G279" s="33">
        <v>0</v>
      </c>
      <c r="H279" s="25">
        <v>-7431.2000000000007</v>
      </c>
      <c r="I279" t="s">
        <v>155</v>
      </c>
    </row>
    <row r="280" spans="1:9" x14ac:dyDescent="0.2">
      <c r="A280" s="20">
        <v>6959</v>
      </c>
      <c r="B280" s="46">
        <v>42675</v>
      </c>
      <c r="C280" s="26" t="s">
        <v>48</v>
      </c>
      <c r="D280" s="8" t="s">
        <v>158</v>
      </c>
      <c r="E280" s="33"/>
      <c r="F280" s="25">
        <v>440.8</v>
      </c>
      <c r="G280" s="33">
        <v>0</v>
      </c>
      <c r="H280" s="25">
        <v>-24490.799999999999</v>
      </c>
      <c r="I280" t="s">
        <v>155</v>
      </c>
    </row>
    <row r="281" spans="1:9" x14ac:dyDescent="0.2">
      <c r="A281" s="21">
        <v>6823</v>
      </c>
      <c r="B281" s="27">
        <v>42430</v>
      </c>
      <c r="C281" s="26" t="s">
        <v>49</v>
      </c>
      <c r="D281" s="8" t="s">
        <v>578</v>
      </c>
      <c r="E281" s="8"/>
      <c r="F281" s="33">
        <v>500</v>
      </c>
      <c r="G281" s="33">
        <v>0</v>
      </c>
      <c r="H281" s="34">
        <v>-6152.29</v>
      </c>
      <c r="I281" t="s">
        <v>155</v>
      </c>
    </row>
    <row r="282" spans="1:9" x14ac:dyDescent="0.2">
      <c r="A282" s="21">
        <v>6860</v>
      </c>
      <c r="B282" s="27">
        <v>42493</v>
      </c>
      <c r="C282" s="26" t="s">
        <v>39</v>
      </c>
      <c r="D282" s="8" t="s">
        <v>579</v>
      </c>
      <c r="E282" s="8"/>
      <c r="F282" s="33">
        <v>750</v>
      </c>
      <c r="G282" s="33">
        <v>0</v>
      </c>
      <c r="H282" s="34">
        <v>-15674.109999999999</v>
      </c>
      <c r="I282" t="s">
        <v>155</v>
      </c>
    </row>
    <row r="283" spans="1:9" x14ac:dyDescent="0.2">
      <c r="A283" s="21">
        <v>6870</v>
      </c>
      <c r="B283" s="27">
        <v>42507</v>
      </c>
      <c r="C283" s="26" t="s">
        <v>39</v>
      </c>
      <c r="D283" s="8" t="s">
        <v>580</v>
      </c>
      <c r="E283" s="8"/>
      <c r="F283" s="33">
        <v>6750</v>
      </c>
      <c r="G283" s="33">
        <v>0</v>
      </c>
      <c r="H283" s="34">
        <v>-26972.98</v>
      </c>
      <c r="I283" t="s">
        <v>155</v>
      </c>
    </row>
    <row r="284" spans="1:9" x14ac:dyDescent="0.2">
      <c r="A284" s="21">
        <v>6880</v>
      </c>
      <c r="B284" s="27">
        <v>42507</v>
      </c>
      <c r="C284" s="26" t="s">
        <v>39</v>
      </c>
      <c r="D284" s="8" t="s">
        <v>414</v>
      </c>
      <c r="E284" s="8"/>
      <c r="F284" s="33">
        <v>97.06</v>
      </c>
      <c r="G284" s="33">
        <v>0</v>
      </c>
      <c r="H284" s="34">
        <v>-30107.95</v>
      </c>
      <c r="I284" t="s">
        <v>155</v>
      </c>
    </row>
    <row r="285" spans="1:9" x14ac:dyDescent="0.2">
      <c r="A285" s="21">
        <v>6875</v>
      </c>
      <c r="B285" s="27">
        <v>42507</v>
      </c>
      <c r="C285" s="26" t="s">
        <v>40</v>
      </c>
      <c r="D285" s="8" t="s">
        <v>581</v>
      </c>
      <c r="E285" s="8"/>
      <c r="F285" s="33">
        <v>200</v>
      </c>
      <c r="G285" s="33">
        <v>0</v>
      </c>
      <c r="H285" s="34">
        <v>-29555.96</v>
      </c>
      <c r="I285" t="s">
        <v>155</v>
      </c>
    </row>
    <row r="286" spans="1:9" x14ac:dyDescent="0.2">
      <c r="A286" s="21">
        <v>6817</v>
      </c>
      <c r="B286" s="27">
        <v>42416</v>
      </c>
      <c r="C286" s="26" t="s">
        <v>41</v>
      </c>
      <c r="D286" s="8" t="s">
        <v>582</v>
      </c>
      <c r="E286" s="8"/>
      <c r="F286" s="33">
        <v>200</v>
      </c>
      <c r="G286" s="33">
        <v>0</v>
      </c>
      <c r="H286" s="34">
        <v>-4653.91</v>
      </c>
      <c r="I286" t="s">
        <v>155</v>
      </c>
    </row>
    <row r="287" spans="1:9" x14ac:dyDescent="0.2">
      <c r="A287" s="21">
        <v>6853</v>
      </c>
      <c r="B287" s="27">
        <v>42479</v>
      </c>
      <c r="C287" s="26" t="s">
        <v>41</v>
      </c>
      <c r="D287" s="8" t="s">
        <v>402</v>
      </c>
      <c r="E287" s="8"/>
      <c r="F287" s="33">
        <v>100</v>
      </c>
      <c r="G287" s="33">
        <v>0</v>
      </c>
      <c r="H287" s="34">
        <v>23310.25</v>
      </c>
      <c r="I287" t="s">
        <v>155</v>
      </c>
    </row>
    <row r="288" spans="1:9" x14ac:dyDescent="0.2">
      <c r="A288" s="21">
        <v>6867</v>
      </c>
      <c r="B288" s="27">
        <v>42493</v>
      </c>
      <c r="C288" s="26" t="s">
        <v>41</v>
      </c>
      <c r="D288" s="8" t="s">
        <v>407</v>
      </c>
      <c r="E288" s="8"/>
      <c r="F288" s="33">
        <v>100</v>
      </c>
      <c r="G288" s="33">
        <v>0</v>
      </c>
      <c r="H288" s="34">
        <v>-18722.98</v>
      </c>
      <c r="I288" t="s">
        <v>155</v>
      </c>
    </row>
    <row r="289" spans="1:9" x14ac:dyDescent="0.2">
      <c r="A289" s="23">
        <v>6982</v>
      </c>
      <c r="B289" s="47">
        <v>42724</v>
      </c>
      <c r="C289" s="28" t="s">
        <v>42</v>
      </c>
      <c r="D289" s="29" t="s">
        <v>449</v>
      </c>
      <c r="E289" s="34"/>
      <c r="F289" s="34">
        <v>145.43</v>
      </c>
      <c r="G289" s="33">
        <v>0</v>
      </c>
      <c r="H289" s="25">
        <v>-9377.36</v>
      </c>
      <c r="I289" t="s">
        <v>155</v>
      </c>
    </row>
    <row r="290" spans="1:9" x14ac:dyDescent="0.2">
      <c r="A290" s="23">
        <v>6785</v>
      </c>
      <c r="B290" s="47">
        <v>42374</v>
      </c>
      <c r="C290" s="28" t="s">
        <v>43</v>
      </c>
      <c r="D290" s="29" t="s">
        <v>583</v>
      </c>
      <c r="E290" s="29"/>
      <c r="F290" s="33">
        <v>2500</v>
      </c>
      <c r="G290" s="33">
        <v>0</v>
      </c>
      <c r="H290" s="34">
        <v>-4301.17</v>
      </c>
      <c r="I290" t="s">
        <v>155</v>
      </c>
    </row>
    <row r="291" spans="1:9" x14ac:dyDescent="0.2">
      <c r="A291" s="20">
        <v>6918</v>
      </c>
      <c r="B291" s="46">
        <v>42598</v>
      </c>
      <c r="C291" s="26" t="s">
        <v>43</v>
      </c>
      <c r="D291" s="29" t="s">
        <v>584</v>
      </c>
      <c r="E291" s="33"/>
      <c r="F291" s="25">
        <v>100</v>
      </c>
      <c r="G291" s="33">
        <v>0</v>
      </c>
      <c r="H291" s="25">
        <v>-11129.029999999999</v>
      </c>
      <c r="I291" t="s">
        <v>155</v>
      </c>
    </row>
    <row r="292" spans="1:9" x14ac:dyDescent="0.2">
      <c r="A292" s="20">
        <v>7028</v>
      </c>
      <c r="B292" s="36">
        <v>42801</v>
      </c>
      <c r="C292" s="38" t="s">
        <v>43</v>
      </c>
      <c r="D292" s="24" t="s">
        <v>585</v>
      </c>
      <c r="E292" s="24"/>
      <c r="F292" s="25">
        <v>2000</v>
      </c>
      <c r="G292" s="33">
        <v>0</v>
      </c>
      <c r="H292" s="25">
        <v>3191.3626250000016</v>
      </c>
      <c r="I292" t="s">
        <v>155</v>
      </c>
    </row>
    <row r="293" spans="1:9" x14ac:dyDescent="0.2">
      <c r="A293" s="20">
        <v>7036</v>
      </c>
      <c r="B293" s="36">
        <v>42815</v>
      </c>
      <c r="C293" s="38" t="s">
        <v>43</v>
      </c>
      <c r="D293" s="24" t="s">
        <v>586</v>
      </c>
      <c r="E293" s="24"/>
      <c r="F293" s="25">
        <v>250</v>
      </c>
      <c r="G293" s="33">
        <v>0</v>
      </c>
      <c r="H293" s="25">
        <v>24552.082624999995</v>
      </c>
      <c r="I293" t="s">
        <v>155</v>
      </c>
    </row>
    <row r="294" spans="1:9" x14ac:dyDescent="0.2">
      <c r="A294" s="21">
        <v>6883</v>
      </c>
      <c r="B294" s="27">
        <v>42528</v>
      </c>
      <c r="C294" s="26" t="s">
        <v>44</v>
      </c>
      <c r="D294" s="8" t="s">
        <v>587</v>
      </c>
      <c r="E294" s="8"/>
      <c r="F294" s="33">
        <v>2000</v>
      </c>
      <c r="G294" s="33">
        <v>0</v>
      </c>
      <c r="H294" s="34">
        <v>-722.28000000000179</v>
      </c>
      <c r="I294" t="s">
        <v>155</v>
      </c>
    </row>
    <row r="295" spans="1:9" x14ac:dyDescent="0.2">
      <c r="A295" s="22" t="s">
        <v>450</v>
      </c>
      <c r="B295" s="19" t="s">
        <v>1</v>
      </c>
      <c r="C295" s="39" t="s">
        <v>588</v>
      </c>
      <c r="D295" s="18" t="s">
        <v>5</v>
      </c>
      <c r="E295" s="18" t="s">
        <v>451</v>
      </c>
      <c r="F295" s="51" t="s">
        <v>3</v>
      </c>
      <c r="G295" s="51" t="s">
        <v>4</v>
      </c>
      <c r="H295" s="51" t="s">
        <v>2</v>
      </c>
    </row>
    <row r="296" spans="1:9" x14ac:dyDescent="0.2">
      <c r="A296" s="20"/>
      <c r="B296" s="46">
        <v>42552</v>
      </c>
      <c r="C296" s="26" t="s">
        <v>358</v>
      </c>
      <c r="D296" s="8" t="s">
        <v>12</v>
      </c>
      <c r="E296" s="33"/>
      <c r="F296" s="25">
        <v>0</v>
      </c>
      <c r="G296" s="25">
        <v>0</v>
      </c>
      <c r="H296" s="53">
        <v>0</v>
      </c>
    </row>
    <row r="297" spans="1:9" x14ac:dyDescent="0.2">
      <c r="A297" s="21" t="s">
        <v>364</v>
      </c>
      <c r="B297" s="46">
        <v>42374</v>
      </c>
      <c r="C297" s="26" t="s">
        <v>84</v>
      </c>
      <c r="D297" s="29" t="s">
        <v>367</v>
      </c>
      <c r="E297" s="24"/>
      <c r="F297" s="33">
        <v>0</v>
      </c>
      <c r="G297" s="33">
        <v>1338</v>
      </c>
      <c r="H297" s="34">
        <v>-4164.83</v>
      </c>
    </row>
    <row r="298" spans="1:9" x14ac:dyDescent="0.2">
      <c r="A298" s="21" t="s">
        <v>364</v>
      </c>
      <c r="B298" s="46">
        <v>42374</v>
      </c>
      <c r="C298" s="26" t="s">
        <v>84</v>
      </c>
      <c r="D298" s="8" t="s">
        <v>479</v>
      </c>
      <c r="E298" s="24"/>
      <c r="F298" s="33">
        <v>0</v>
      </c>
      <c r="G298" s="33">
        <v>993.65</v>
      </c>
      <c r="H298" s="34">
        <v>-3171.18</v>
      </c>
    </row>
    <row r="299" spans="1:9" x14ac:dyDescent="0.2">
      <c r="A299" s="21" t="s">
        <v>364</v>
      </c>
      <c r="B299" s="48">
        <v>42402</v>
      </c>
      <c r="C299" s="26" t="s">
        <v>84</v>
      </c>
      <c r="D299" s="12" t="s">
        <v>480</v>
      </c>
      <c r="E299" s="24"/>
      <c r="F299" s="33">
        <v>0</v>
      </c>
      <c r="G299" s="33">
        <v>432</v>
      </c>
      <c r="H299" s="34">
        <v>-2550.6699999999996</v>
      </c>
    </row>
    <row r="300" spans="1:9" x14ac:dyDescent="0.2">
      <c r="A300" s="21" t="s">
        <v>364</v>
      </c>
      <c r="B300" s="48">
        <v>42402</v>
      </c>
      <c r="C300" s="26" t="s">
        <v>84</v>
      </c>
      <c r="D300" s="12" t="s">
        <v>481</v>
      </c>
      <c r="E300" s="24"/>
      <c r="F300" s="33">
        <v>0</v>
      </c>
      <c r="G300" s="33">
        <v>498</v>
      </c>
      <c r="H300" s="34">
        <v>-2052.6699999999996</v>
      </c>
    </row>
    <row r="301" spans="1:9" x14ac:dyDescent="0.2">
      <c r="A301" s="21" t="s">
        <v>364</v>
      </c>
      <c r="B301" s="27">
        <v>42416</v>
      </c>
      <c r="C301" s="26" t="s">
        <v>84</v>
      </c>
      <c r="D301" s="44" t="s">
        <v>480</v>
      </c>
      <c r="E301" s="40"/>
      <c r="F301" s="33">
        <v>0</v>
      </c>
      <c r="G301" s="33">
        <v>366</v>
      </c>
      <c r="H301" s="34">
        <v>-1515.0899999999997</v>
      </c>
    </row>
    <row r="302" spans="1:9" x14ac:dyDescent="0.2">
      <c r="A302" s="21" t="s">
        <v>364</v>
      </c>
      <c r="B302" s="27">
        <v>42416</v>
      </c>
      <c r="C302" s="26" t="s">
        <v>84</v>
      </c>
      <c r="D302" s="44" t="s">
        <v>316</v>
      </c>
      <c r="E302" s="40"/>
      <c r="F302" s="33">
        <v>0</v>
      </c>
      <c r="G302" s="33">
        <v>36</v>
      </c>
      <c r="H302" s="34">
        <v>-1479.0899999999997</v>
      </c>
    </row>
    <row r="303" spans="1:9" x14ac:dyDescent="0.2">
      <c r="A303" s="21" t="s">
        <v>364</v>
      </c>
      <c r="B303" s="48">
        <v>42430</v>
      </c>
      <c r="C303" s="26" t="s">
        <v>84</v>
      </c>
      <c r="D303" s="12" t="s">
        <v>385</v>
      </c>
      <c r="E303" s="24"/>
      <c r="F303" s="33">
        <v>0</v>
      </c>
      <c r="G303" s="33">
        <v>33</v>
      </c>
      <c r="H303" s="34">
        <v>6936.11</v>
      </c>
    </row>
    <row r="304" spans="1:9" x14ac:dyDescent="0.2">
      <c r="A304" s="21" t="s">
        <v>364</v>
      </c>
      <c r="B304" s="48">
        <v>42430</v>
      </c>
      <c r="C304" s="26" t="s">
        <v>84</v>
      </c>
      <c r="D304" s="12" t="s">
        <v>482</v>
      </c>
      <c r="E304" s="24"/>
      <c r="F304" s="33">
        <v>0</v>
      </c>
      <c r="G304" s="33">
        <v>30</v>
      </c>
      <c r="H304" s="34">
        <v>6981.11</v>
      </c>
    </row>
    <row r="305" spans="1:8" x14ac:dyDescent="0.2">
      <c r="A305" s="21" t="s">
        <v>364</v>
      </c>
      <c r="B305" s="48">
        <v>42430</v>
      </c>
      <c r="C305" s="26" t="s">
        <v>84</v>
      </c>
      <c r="D305" s="12" t="s">
        <v>480</v>
      </c>
      <c r="E305" s="24"/>
      <c r="F305" s="33">
        <v>0</v>
      </c>
      <c r="G305" s="33">
        <v>216</v>
      </c>
      <c r="H305" s="34">
        <v>7223.61</v>
      </c>
    </row>
    <row r="306" spans="1:8" x14ac:dyDescent="0.2">
      <c r="A306" s="21" t="s">
        <v>364</v>
      </c>
      <c r="B306" s="48">
        <v>42430</v>
      </c>
      <c r="C306" s="26" t="s">
        <v>84</v>
      </c>
      <c r="D306" s="12" t="s">
        <v>481</v>
      </c>
      <c r="E306" s="24"/>
      <c r="F306" s="33">
        <v>0</v>
      </c>
      <c r="G306" s="33">
        <v>204</v>
      </c>
      <c r="H306" s="34">
        <v>7427.61</v>
      </c>
    </row>
    <row r="307" spans="1:8" x14ac:dyDescent="0.2">
      <c r="A307" s="21" t="s">
        <v>364</v>
      </c>
      <c r="B307" s="48">
        <v>42444</v>
      </c>
      <c r="C307" s="26" t="s">
        <v>84</v>
      </c>
      <c r="D307" s="42" t="s">
        <v>389</v>
      </c>
      <c r="E307" s="40"/>
      <c r="F307" s="33">
        <v>0</v>
      </c>
      <c r="G307" s="33">
        <v>13.5</v>
      </c>
      <c r="H307" s="34">
        <v>15801.180000000002</v>
      </c>
    </row>
    <row r="308" spans="1:8" x14ac:dyDescent="0.2">
      <c r="A308" s="21" t="s">
        <v>364</v>
      </c>
      <c r="B308" s="48">
        <v>42444</v>
      </c>
      <c r="C308" s="26" t="s">
        <v>84</v>
      </c>
      <c r="D308" s="42" t="s">
        <v>483</v>
      </c>
      <c r="E308" s="40"/>
      <c r="F308" s="33">
        <v>0</v>
      </c>
      <c r="G308" s="33">
        <v>13.5</v>
      </c>
      <c r="H308" s="34">
        <v>15829.680000000002</v>
      </c>
    </row>
    <row r="309" spans="1:8" x14ac:dyDescent="0.2">
      <c r="A309" s="21" t="s">
        <v>364</v>
      </c>
      <c r="B309" s="48">
        <v>42444</v>
      </c>
      <c r="C309" s="26" t="s">
        <v>84</v>
      </c>
      <c r="D309" s="42" t="s">
        <v>391</v>
      </c>
      <c r="E309" s="40"/>
      <c r="F309" s="33">
        <v>0</v>
      </c>
      <c r="G309" s="33">
        <v>13.5</v>
      </c>
      <c r="H309" s="34">
        <v>15858.180000000002</v>
      </c>
    </row>
    <row r="310" spans="1:8" x14ac:dyDescent="0.2">
      <c r="A310" s="21" t="s">
        <v>364</v>
      </c>
      <c r="B310" s="48">
        <v>42444</v>
      </c>
      <c r="C310" s="26" t="s">
        <v>84</v>
      </c>
      <c r="D310" s="42" t="s">
        <v>393</v>
      </c>
      <c r="E310" s="40"/>
      <c r="F310" s="33">
        <v>0</v>
      </c>
      <c r="G310" s="33">
        <v>27</v>
      </c>
      <c r="H310" s="34">
        <v>15900.180000000002</v>
      </c>
    </row>
    <row r="311" spans="1:8" x14ac:dyDescent="0.2">
      <c r="A311" s="21" t="s">
        <v>364</v>
      </c>
      <c r="B311" s="48">
        <v>42444</v>
      </c>
      <c r="C311" s="26" t="s">
        <v>84</v>
      </c>
      <c r="D311" s="42" t="s">
        <v>480</v>
      </c>
      <c r="E311" s="40"/>
      <c r="F311" s="33">
        <v>0</v>
      </c>
      <c r="G311" s="33">
        <v>372</v>
      </c>
      <c r="H311" s="34">
        <v>16345.580000000002</v>
      </c>
    </row>
    <row r="312" spans="1:8" x14ac:dyDescent="0.2">
      <c r="A312" s="21" t="s">
        <v>364</v>
      </c>
      <c r="B312" s="48">
        <v>42444</v>
      </c>
      <c r="C312" s="26" t="s">
        <v>84</v>
      </c>
      <c r="D312" s="42" t="s">
        <v>481</v>
      </c>
      <c r="E312" s="40"/>
      <c r="F312" s="33">
        <v>0</v>
      </c>
      <c r="G312" s="33">
        <v>276</v>
      </c>
      <c r="H312" s="34">
        <v>16621.580000000002</v>
      </c>
    </row>
    <row r="313" spans="1:8" x14ac:dyDescent="0.2">
      <c r="A313" s="21" t="s">
        <v>364</v>
      </c>
      <c r="B313" s="46">
        <v>42570</v>
      </c>
      <c r="C313" s="26" t="s">
        <v>84</v>
      </c>
      <c r="D313" s="8" t="s">
        <v>484</v>
      </c>
      <c r="E313" s="33"/>
      <c r="F313" s="25">
        <v>0</v>
      </c>
      <c r="G313" s="25">
        <v>180</v>
      </c>
      <c r="H313" s="25">
        <v>170.25</v>
      </c>
    </row>
    <row r="314" spans="1:8" x14ac:dyDescent="0.2">
      <c r="A314" s="21" t="s">
        <v>364</v>
      </c>
      <c r="B314" s="46">
        <v>42598</v>
      </c>
      <c r="C314" s="26" t="s">
        <v>84</v>
      </c>
      <c r="D314" s="8" t="s">
        <v>484</v>
      </c>
      <c r="E314" s="33"/>
      <c r="F314" s="25">
        <v>0</v>
      </c>
      <c r="G314" s="25">
        <v>180</v>
      </c>
      <c r="H314" s="25">
        <v>-4424.7400000000007</v>
      </c>
    </row>
    <row r="315" spans="1:8" x14ac:dyDescent="0.2">
      <c r="A315" s="21" t="s">
        <v>364</v>
      </c>
      <c r="B315" s="47">
        <v>42598</v>
      </c>
      <c r="C315" s="26" t="s">
        <v>84</v>
      </c>
      <c r="D315" s="29" t="s">
        <v>485</v>
      </c>
      <c r="E315" s="34"/>
      <c r="F315" s="25">
        <v>0</v>
      </c>
      <c r="G315" s="25">
        <v>72</v>
      </c>
      <c r="H315" s="25">
        <v>-4291.7900000000009</v>
      </c>
    </row>
    <row r="316" spans="1:8" x14ac:dyDescent="0.2">
      <c r="A316" s="21" t="s">
        <v>364</v>
      </c>
      <c r="B316" s="46">
        <v>42619</v>
      </c>
      <c r="C316" s="26" t="s">
        <v>84</v>
      </c>
      <c r="D316" s="8" t="s">
        <v>484</v>
      </c>
      <c r="E316" s="33"/>
      <c r="F316" s="25">
        <v>0</v>
      </c>
      <c r="G316" s="25">
        <v>40</v>
      </c>
      <c r="H316" s="25">
        <v>-10782.169999999998</v>
      </c>
    </row>
    <row r="317" spans="1:8" x14ac:dyDescent="0.2">
      <c r="A317" s="21" t="s">
        <v>364</v>
      </c>
      <c r="B317" s="46">
        <v>42645</v>
      </c>
      <c r="C317" s="26" t="s">
        <v>84</v>
      </c>
      <c r="D317" s="8" t="s">
        <v>484</v>
      </c>
      <c r="E317" s="33"/>
      <c r="F317" s="25">
        <v>0</v>
      </c>
      <c r="G317" s="25">
        <v>212.95</v>
      </c>
      <c r="H317" s="25">
        <v>-15650.380000000001</v>
      </c>
    </row>
    <row r="318" spans="1:8" x14ac:dyDescent="0.2">
      <c r="A318" s="21" t="s">
        <v>364</v>
      </c>
      <c r="B318" s="46">
        <v>42645</v>
      </c>
      <c r="C318" s="26" t="s">
        <v>84</v>
      </c>
      <c r="D318" s="8" t="s">
        <v>484</v>
      </c>
      <c r="E318" s="33"/>
      <c r="F318" s="25">
        <v>0</v>
      </c>
      <c r="G318" s="25">
        <v>156</v>
      </c>
      <c r="H318" s="25">
        <v>-10161.210000000001</v>
      </c>
    </row>
    <row r="319" spans="1:8" x14ac:dyDescent="0.2">
      <c r="A319" s="21" t="s">
        <v>364</v>
      </c>
      <c r="B319" s="46">
        <v>42661</v>
      </c>
      <c r="C319" s="26" t="s">
        <v>84</v>
      </c>
      <c r="D319" s="8" t="s">
        <v>484</v>
      </c>
      <c r="E319" s="33"/>
      <c r="F319" s="25">
        <v>0</v>
      </c>
      <c r="G319" s="25">
        <v>45</v>
      </c>
      <c r="H319" s="25">
        <v>-20698.100000000002</v>
      </c>
    </row>
    <row r="320" spans="1:8" x14ac:dyDescent="0.2">
      <c r="A320" s="21" t="s">
        <v>364</v>
      </c>
      <c r="B320" s="46">
        <v>42675</v>
      </c>
      <c r="C320" s="26" t="s">
        <v>84</v>
      </c>
      <c r="D320" s="8" t="s">
        <v>484</v>
      </c>
      <c r="E320" s="33"/>
      <c r="F320" s="25">
        <v>0</v>
      </c>
      <c r="G320" s="25">
        <v>72</v>
      </c>
      <c r="H320" s="25">
        <v>-19864.289999999997</v>
      </c>
    </row>
    <row r="321" spans="1:8" x14ac:dyDescent="0.2">
      <c r="A321" s="21" t="s">
        <v>364</v>
      </c>
      <c r="B321" s="36">
        <v>42689</v>
      </c>
      <c r="C321" s="38" t="s">
        <v>84</v>
      </c>
      <c r="D321" s="24" t="s">
        <v>486</v>
      </c>
      <c r="E321" s="24"/>
      <c r="F321" s="25">
        <v>0</v>
      </c>
      <c r="G321" s="52">
        <v>9</v>
      </c>
      <c r="H321" s="25">
        <v>-29555.239999999998</v>
      </c>
    </row>
    <row r="322" spans="1:8" x14ac:dyDescent="0.2">
      <c r="A322" s="21" t="s">
        <v>364</v>
      </c>
      <c r="B322" s="47">
        <v>42689</v>
      </c>
      <c r="C322" s="30" t="s">
        <v>84</v>
      </c>
      <c r="D322" s="31" t="s">
        <v>484</v>
      </c>
      <c r="E322" s="34"/>
      <c r="F322" s="25">
        <v>0</v>
      </c>
      <c r="G322" s="25">
        <v>74</v>
      </c>
      <c r="H322" s="25">
        <v>-29466.239999999998</v>
      </c>
    </row>
    <row r="323" spans="1:8" x14ac:dyDescent="0.2">
      <c r="A323" s="21" t="s">
        <v>364</v>
      </c>
      <c r="B323" s="46">
        <v>42710</v>
      </c>
      <c r="C323" s="26" t="s">
        <v>84</v>
      </c>
      <c r="D323" s="8" t="s">
        <v>486</v>
      </c>
      <c r="E323" s="33"/>
      <c r="F323" s="25">
        <v>0</v>
      </c>
      <c r="G323" s="25">
        <v>51</v>
      </c>
      <c r="H323" s="25">
        <v>-2731.6800000000003</v>
      </c>
    </row>
    <row r="324" spans="1:8" x14ac:dyDescent="0.2">
      <c r="A324" s="21" t="s">
        <v>364</v>
      </c>
      <c r="B324" s="46">
        <v>42710</v>
      </c>
      <c r="C324" s="26" t="s">
        <v>84</v>
      </c>
      <c r="D324" s="8" t="s">
        <v>484</v>
      </c>
      <c r="E324" s="33"/>
      <c r="F324" s="25">
        <v>0</v>
      </c>
      <c r="G324" s="25">
        <v>72</v>
      </c>
      <c r="H324" s="25">
        <v>-2584.6800000000003</v>
      </c>
    </row>
    <row r="325" spans="1:8" x14ac:dyDescent="0.2">
      <c r="A325" s="21" t="s">
        <v>364</v>
      </c>
      <c r="B325" s="47">
        <v>42724</v>
      </c>
      <c r="C325" s="30" t="s">
        <v>84</v>
      </c>
      <c r="D325" s="31" t="s">
        <v>484</v>
      </c>
      <c r="E325" s="34"/>
      <c r="F325" s="25">
        <v>0</v>
      </c>
      <c r="G325" s="25">
        <v>1161.98</v>
      </c>
      <c r="H325" s="25">
        <v>2941.9899999999975</v>
      </c>
    </row>
    <row r="326" spans="1:8" x14ac:dyDescent="0.2">
      <c r="A326" s="21" t="s">
        <v>364</v>
      </c>
      <c r="B326" s="46">
        <v>42738</v>
      </c>
      <c r="C326" s="26" t="s">
        <v>84</v>
      </c>
      <c r="D326" s="8" t="s">
        <v>484</v>
      </c>
      <c r="E326" s="33"/>
      <c r="F326" s="25">
        <v>0</v>
      </c>
      <c r="G326" s="25">
        <v>901</v>
      </c>
      <c r="H326" s="25">
        <v>11712.039999999997</v>
      </c>
    </row>
    <row r="327" spans="1:8" x14ac:dyDescent="0.2">
      <c r="A327" s="21" t="s">
        <v>364</v>
      </c>
      <c r="B327" s="46">
        <v>42738</v>
      </c>
      <c r="C327" s="26" t="s">
        <v>84</v>
      </c>
      <c r="D327" s="8" t="s">
        <v>484</v>
      </c>
      <c r="E327" s="33"/>
      <c r="F327" s="25">
        <v>0</v>
      </c>
      <c r="G327" s="25">
        <v>1353.65</v>
      </c>
      <c r="H327" s="25">
        <v>13067.689999999997</v>
      </c>
    </row>
    <row r="328" spans="1:8" x14ac:dyDescent="0.2">
      <c r="A328" s="21" t="s">
        <v>364</v>
      </c>
      <c r="B328" s="46">
        <v>42738</v>
      </c>
      <c r="C328" s="26" t="s">
        <v>84</v>
      </c>
      <c r="D328" s="8" t="s">
        <v>484</v>
      </c>
      <c r="E328" s="33"/>
      <c r="F328" s="25">
        <v>0</v>
      </c>
      <c r="G328" s="25">
        <v>36</v>
      </c>
      <c r="H328" s="25">
        <v>13158.439999999997</v>
      </c>
    </row>
    <row r="329" spans="1:8" x14ac:dyDescent="0.2">
      <c r="A329" s="21" t="s">
        <v>364</v>
      </c>
      <c r="B329" s="46">
        <v>42752</v>
      </c>
      <c r="C329" s="26" t="s">
        <v>84</v>
      </c>
      <c r="D329" s="8" t="s">
        <v>316</v>
      </c>
      <c r="E329" s="33"/>
      <c r="F329" s="25">
        <v>0</v>
      </c>
      <c r="G329" s="25">
        <v>1144</v>
      </c>
      <c r="H329" s="25">
        <v>17091.89</v>
      </c>
    </row>
    <row r="330" spans="1:8" x14ac:dyDescent="0.2">
      <c r="A330" s="21" t="s">
        <v>364</v>
      </c>
      <c r="B330" s="46">
        <v>42752</v>
      </c>
      <c r="C330" s="26" t="s">
        <v>84</v>
      </c>
      <c r="D330" s="8" t="s">
        <v>316</v>
      </c>
      <c r="E330" s="33"/>
      <c r="F330" s="25">
        <v>0</v>
      </c>
      <c r="G330" s="25">
        <v>366</v>
      </c>
      <c r="H330" s="25">
        <v>17565.739999999998</v>
      </c>
    </row>
    <row r="331" spans="1:8" x14ac:dyDescent="0.2">
      <c r="A331" s="21" t="s">
        <v>364</v>
      </c>
      <c r="B331" s="46">
        <v>42752</v>
      </c>
      <c r="C331" s="26" t="s">
        <v>84</v>
      </c>
      <c r="D331" s="8" t="s">
        <v>316</v>
      </c>
      <c r="E331" s="33"/>
      <c r="F331" s="25">
        <v>0</v>
      </c>
      <c r="G331" s="25">
        <v>115.51999999999998</v>
      </c>
      <c r="H331" s="25">
        <v>17714.109999999997</v>
      </c>
    </row>
    <row r="332" spans="1:8" x14ac:dyDescent="0.2">
      <c r="A332" s="21" t="s">
        <v>364</v>
      </c>
      <c r="B332" s="36">
        <v>42773</v>
      </c>
      <c r="C332" s="38" t="s">
        <v>84</v>
      </c>
      <c r="D332" s="24" t="s">
        <v>316</v>
      </c>
      <c r="E332" s="24"/>
      <c r="F332" s="25">
        <v>0</v>
      </c>
      <c r="G332" s="25">
        <v>692</v>
      </c>
      <c r="H332" s="25">
        <v>12792.550000000001</v>
      </c>
    </row>
    <row r="333" spans="1:8" x14ac:dyDescent="0.2">
      <c r="A333" s="21" t="s">
        <v>364</v>
      </c>
      <c r="B333" s="36">
        <v>42773</v>
      </c>
      <c r="C333" s="38" t="s">
        <v>84</v>
      </c>
      <c r="D333" s="24" t="s">
        <v>316</v>
      </c>
      <c r="E333" s="24"/>
      <c r="F333" s="25">
        <v>0</v>
      </c>
      <c r="G333" s="25">
        <v>35.982500000000002</v>
      </c>
      <c r="H333" s="25">
        <v>12887.932500000001</v>
      </c>
    </row>
    <row r="334" spans="1:8" x14ac:dyDescent="0.2">
      <c r="A334" s="21" t="s">
        <v>364</v>
      </c>
      <c r="B334" s="36">
        <v>42773</v>
      </c>
      <c r="C334" s="38" t="s">
        <v>84</v>
      </c>
      <c r="D334" s="24" t="s">
        <v>316</v>
      </c>
      <c r="E334" s="24"/>
      <c r="F334" s="25">
        <v>0</v>
      </c>
      <c r="G334" s="25">
        <v>69</v>
      </c>
      <c r="H334" s="25">
        <v>12956.932500000001</v>
      </c>
    </row>
    <row r="335" spans="1:8" x14ac:dyDescent="0.2">
      <c r="A335" s="21" t="s">
        <v>364</v>
      </c>
      <c r="B335" s="36">
        <v>42787</v>
      </c>
      <c r="C335" s="38" t="s">
        <v>84</v>
      </c>
      <c r="D335" s="24" t="s">
        <v>316</v>
      </c>
      <c r="E335" s="24"/>
      <c r="F335" s="25">
        <v>0</v>
      </c>
      <c r="G335" s="25">
        <v>590</v>
      </c>
      <c r="H335" s="25">
        <v>13773.27</v>
      </c>
    </row>
    <row r="336" spans="1:8" x14ac:dyDescent="0.2">
      <c r="A336" s="21" t="s">
        <v>364</v>
      </c>
      <c r="B336" s="36">
        <v>42787</v>
      </c>
      <c r="C336" s="38" t="s">
        <v>84</v>
      </c>
      <c r="D336" s="24" t="s">
        <v>316</v>
      </c>
      <c r="E336" s="24"/>
      <c r="F336" s="25">
        <v>0</v>
      </c>
      <c r="G336" s="25">
        <v>198.38962500000002</v>
      </c>
      <c r="H336" s="25">
        <v>14013.809625</v>
      </c>
    </row>
    <row r="337" spans="1:9" x14ac:dyDescent="0.2">
      <c r="A337" s="21" t="s">
        <v>364</v>
      </c>
      <c r="B337" s="36">
        <v>42801</v>
      </c>
      <c r="C337" s="38" t="s">
        <v>84</v>
      </c>
      <c r="D337" s="24" t="s">
        <v>487</v>
      </c>
      <c r="E337" s="24"/>
      <c r="F337" s="25">
        <v>0</v>
      </c>
      <c r="G337" s="25">
        <v>244</v>
      </c>
      <c r="H337" s="25">
        <v>18042.032625</v>
      </c>
    </row>
    <row r="338" spans="1:9" x14ac:dyDescent="0.2">
      <c r="A338" s="21" t="s">
        <v>364</v>
      </c>
      <c r="B338" s="36">
        <v>42801</v>
      </c>
      <c r="C338" s="38" t="s">
        <v>84</v>
      </c>
      <c r="D338" s="24" t="s">
        <v>488</v>
      </c>
      <c r="E338" s="24"/>
      <c r="F338" s="25">
        <v>0</v>
      </c>
      <c r="G338" s="25">
        <v>356.07</v>
      </c>
      <c r="H338" s="25">
        <v>18423.652624999999</v>
      </c>
    </row>
    <row r="339" spans="1:9" x14ac:dyDescent="0.2">
      <c r="A339" s="21" t="s">
        <v>364</v>
      </c>
      <c r="B339" s="36">
        <v>42801</v>
      </c>
      <c r="C339" s="38" t="s">
        <v>84</v>
      </c>
      <c r="D339" s="24" t="s">
        <v>489</v>
      </c>
      <c r="E339" s="24"/>
      <c r="F339" s="25">
        <v>0</v>
      </c>
      <c r="G339" s="25">
        <v>36</v>
      </c>
      <c r="H339" s="25">
        <v>18470.502624999997</v>
      </c>
    </row>
    <row r="340" spans="1:9" x14ac:dyDescent="0.2">
      <c r="A340" s="21" t="s">
        <v>364</v>
      </c>
      <c r="B340" s="36">
        <v>42815</v>
      </c>
      <c r="C340" s="38" t="s">
        <v>84</v>
      </c>
      <c r="D340" s="24" t="s">
        <v>487</v>
      </c>
      <c r="E340" s="24"/>
      <c r="F340" s="25">
        <v>0</v>
      </c>
      <c r="G340" s="25">
        <v>1640</v>
      </c>
      <c r="H340" s="25">
        <v>26552.152624999999</v>
      </c>
      <c r="I340" s="35">
        <f>SUM(G297:G341)</f>
        <v>15295.522125</v>
      </c>
    </row>
    <row r="341" spans="1:9" x14ac:dyDescent="0.2">
      <c r="A341" s="21" t="s">
        <v>364</v>
      </c>
      <c r="B341" s="36">
        <v>42815</v>
      </c>
      <c r="C341" s="38" t="s">
        <v>84</v>
      </c>
      <c r="D341" s="24" t="s">
        <v>488</v>
      </c>
      <c r="E341" s="24"/>
      <c r="F341" s="25">
        <v>0</v>
      </c>
      <c r="G341" s="25">
        <v>329.83</v>
      </c>
      <c r="H341" s="25">
        <v>27042.582624999999</v>
      </c>
    </row>
    <row r="342" spans="1:9" x14ac:dyDescent="0.2">
      <c r="A342" s="21" t="s">
        <v>364</v>
      </c>
      <c r="B342" s="47">
        <v>42374</v>
      </c>
      <c r="C342" s="28" t="s">
        <v>93</v>
      </c>
      <c r="D342" s="29" t="s">
        <v>128</v>
      </c>
      <c r="E342" s="29"/>
      <c r="F342" s="33">
        <v>0</v>
      </c>
      <c r="G342" s="33">
        <v>851.17</v>
      </c>
      <c r="H342" s="34">
        <v>-6819.53</v>
      </c>
    </row>
    <row r="343" spans="1:9" x14ac:dyDescent="0.2">
      <c r="A343" s="21" t="s">
        <v>364</v>
      </c>
      <c r="B343" s="48">
        <v>42402</v>
      </c>
      <c r="C343" s="26" t="s">
        <v>93</v>
      </c>
      <c r="D343" s="12" t="s">
        <v>490</v>
      </c>
      <c r="E343" s="24"/>
      <c r="F343" s="33">
        <v>0</v>
      </c>
      <c r="G343" s="33">
        <v>28.76</v>
      </c>
      <c r="H343" s="34">
        <v>-3037.4199999999996</v>
      </c>
    </row>
    <row r="344" spans="1:9" x14ac:dyDescent="0.2">
      <c r="A344" s="21" t="s">
        <v>364</v>
      </c>
      <c r="B344" s="27">
        <v>42416</v>
      </c>
      <c r="C344" s="26" t="s">
        <v>93</v>
      </c>
      <c r="D344" s="44" t="s">
        <v>490</v>
      </c>
      <c r="E344" s="40"/>
      <c r="F344" s="33">
        <v>0</v>
      </c>
      <c r="G344" s="33">
        <v>12.78</v>
      </c>
      <c r="H344" s="34">
        <v>-1925.8399999999997</v>
      </c>
    </row>
    <row r="345" spans="1:9" x14ac:dyDescent="0.2">
      <c r="A345" s="21" t="s">
        <v>364</v>
      </c>
      <c r="B345" s="48">
        <v>42430</v>
      </c>
      <c r="C345" s="26" t="s">
        <v>93</v>
      </c>
      <c r="D345" s="12" t="s">
        <v>381</v>
      </c>
      <c r="E345" s="24"/>
      <c r="F345" s="33">
        <v>0</v>
      </c>
      <c r="G345" s="33">
        <v>595</v>
      </c>
      <c r="H345" s="34">
        <v>-7896.02</v>
      </c>
    </row>
    <row r="346" spans="1:9" x14ac:dyDescent="0.2">
      <c r="A346" s="21" t="s">
        <v>364</v>
      </c>
      <c r="B346" s="48">
        <v>42430</v>
      </c>
      <c r="C346" s="26" t="s">
        <v>93</v>
      </c>
      <c r="D346" s="12" t="s">
        <v>490</v>
      </c>
      <c r="E346" s="24"/>
      <c r="F346" s="33">
        <v>0</v>
      </c>
      <c r="G346" s="33">
        <v>12.78</v>
      </c>
      <c r="H346" s="34">
        <v>-6275.89</v>
      </c>
    </row>
    <row r="347" spans="1:9" x14ac:dyDescent="0.2">
      <c r="A347" s="21" t="s">
        <v>364</v>
      </c>
      <c r="B347" s="48">
        <v>42444</v>
      </c>
      <c r="C347" s="26" t="s">
        <v>93</v>
      </c>
      <c r="D347" s="45" t="s">
        <v>381</v>
      </c>
      <c r="E347" s="40"/>
      <c r="F347" s="33">
        <v>0</v>
      </c>
      <c r="G347" s="33">
        <v>927.87</v>
      </c>
      <c r="H347" s="34">
        <v>9415.9800000000014</v>
      </c>
    </row>
    <row r="348" spans="1:9" x14ac:dyDescent="0.2">
      <c r="A348" s="21" t="s">
        <v>364</v>
      </c>
      <c r="B348" s="46">
        <v>42645</v>
      </c>
      <c r="C348" s="26" t="s">
        <v>93</v>
      </c>
      <c r="D348" s="8" t="s">
        <v>128</v>
      </c>
      <c r="E348" s="33"/>
      <c r="F348" s="25">
        <v>0</v>
      </c>
      <c r="G348" s="25">
        <v>451</v>
      </c>
      <c r="H348" s="25">
        <v>-16057.330000000002</v>
      </c>
    </row>
    <row r="349" spans="1:9" x14ac:dyDescent="0.2">
      <c r="A349" s="21" t="s">
        <v>364</v>
      </c>
      <c r="B349" s="46">
        <v>42661</v>
      </c>
      <c r="C349" s="26" t="s">
        <v>93</v>
      </c>
      <c r="D349" s="8" t="s">
        <v>491</v>
      </c>
      <c r="E349" s="33"/>
      <c r="F349" s="25">
        <v>0</v>
      </c>
      <c r="G349" s="25">
        <v>8.98</v>
      </c>
      <c r="H349" s="25">
        <v>-21645.100000000002</v>
      </c>
    </row>
    <row r="350" spans="1:9" x14ac:dyDescent="0.2">
      <c r="A350" s="21" t="s">
        <v>364</v>
      </c>
      <c r="B350" s="47">
        <v>42675</v>
      </c>
      <c r="C350" s="30" t="s">
        <v>93</v>
      </c>
      <c r="D350" s="31" t="s">
        <v>128</v>
      </c>
      <c r="E350" s="34"/>
      <c r="F350" s="25">
        <v>0</v>
      </c>
      <c r="G350" s="25">
        <v>900</v>
      </c>
      <c r="H350" s="25">
        <v>-22797.789999999997</v>
      </c>
    </row>
    <row r="351" spans="1:9" x14ac:dyDescent="0.2">
      <c r="A351" s="21" t="s">
        <v>364</v>
      </c>
      <c r="B351" s="47">
        <v>42675</v>
      </c>
      <c r="C351" s="30" t="s">
        <v>93</v>
      </c>
      <c r="D351" s="31" t="s">
        <v>468</v>
      </c>
      <c r="E351" s="34"/>
      <c r="F351" s="25">
        <v>0</v>
      </c>
      <c r="G351" s="25">
        <v>134</v>
      </c>
      <c r="H351" s="25">
        <v>-22663.789999999997</v>
      </c>
    </row>
    <row r="352" spans="1:9" x14ac:dyDescent="0.2">
      <c r="A352" s="21" t="s">
        <v>364</v>
      </c>
      <c r="B352" s="47">
        <v>42689</v>
      </c>
      <c r="C352" s="30" t="s">
        <v>93</v>
      </c>
      <c r="D352" s="29" t="s">
        <v>491</v>
      </c>
      <c r="E352" s="34"/>
      <c r="F352" s="25">
        <v>0</v>
      </c>
      <c r="G352" s="25">
        <v>8.98</v>
      </c>
      <c r="H352" s="25">
        <v>-29758.239999999998</v>
      </c>
    </row>
    <row r="353" spans="1:8" x14ac:dyDescent="0.2">
      <c r="A353" s="21" t="s">
        <v>364</v>
      </c>
      <c r="B353" s="46">
        <v>42724</v>
      </c>
      <c r="C353" s="26" t="s">
        <v>93</v>
      </c>
      <c r="D353" s="8" t="s">
        <v>297</v>
      </c>
      <c r="E353" s="33"/>
      <c r="F353" s="25">
        <v>0</v>
      </c>
      <c r="G353" s="25">
        <v>924</v>
      </c>
      <c r="H353" s="25">
        <v>-7637.1500000000015</v>
      </c>
    </row>
    <row r="354" spans="1:8" x14ac:dyDescent="0.2">
      <c r="A354" s="21" t="s">
        <v>364</v>
      </c>
      <c r="B354" s="47">
        <v>42724</v>
      </c>
      <c r="C354" s="30" t="s">
        <v>93</v>
      </c>
      <c r="D354" s="29" t="s">
        <v>492</v>
      </c>
      <c r="E354" s="34"/>
      <c r="F354" s="25">
        <v>0</v>
      </c>
      <c r="G354" s="25">
        <v>11.98</v>
      </c>
      <c r="H354" s="25">
        <v>-7532.3700000000017</v>
      </c>
    </row>
    <row r="355" spans="1:8" x14ac:dyDescent="0.2">
      <c r="A355" s="21" t="s">
        <v>364</v>
      </c>
      <c r="B355" s="46">
        <v>42752</v>
      </c>
      <c r="C355" s="26" t="s">
        <v>93</v>
      </c>
      <c r="D355" s="8" t="s">
        <v>128</v>
      </c>
      <c r="E355" s="33"/>
      <c r="F355" s="25">
        <v>0</v>
      </c>
      <c r="G355" s="25">
        <v>886</v>
      </c>
      <c r="H355" s="25">
        <v>15054.039999999997</v>
      </c>
    </row>
    <row r="356" spans="1:8" x14ac:dyDescent="0.2">
      <c r="A356" s="21" t="s">
        <v>364</v>
      </c>
      <c r="B356" s="46">
        <v>42752</v>
      </c>
      <c r="C356" s="26" t="s">
        <v>93</v>
      </c>
      <c r="D356" s="8" t="s">
        <v>491</v>
      </c>
      <c r="E356" s="33"/>
      <c r="F356" s="25">
        <v>0</v>
      </c>
      <c r="G356" s="25">
        <v>8.98</v>
      </c>
      <c r="H356" s="25">
        <v>15240.389999999998</v>
      </c>
    </row>
    <row r="357" spans="1:8" x14ac:dyDescent="0.2">
      <c r="A357" s="21" t="s">
        <v>364</v>
      </c>
      <c r="B357" s="36">
        <v>42801</v>
      </c>
      <c r="C357" s="38" t="s">
        <v>93</v>
      </c>
      <c r="D357" s="24" t="s">
        <v>349</v>
      </c>
      <c r="E357" s="24"/>
      <c r="F357" s="25">
        <v>0</v>
      </c>
      <c r="G357" s="25">
        <v>38.9</v>
      </c>
      <c r="H357" s="25">
        <v>4416.4726250000012</v>
      </c>
    </row>
    <row r="358" spans="1:8" x14ac:dyDescent="0.2">
      <c r="A358" s="21" t="s">
        <v>364</v>
      </c>
      <c r="B358" s="36">
        <v>42801</v>
      </c>
      <c r="C358" s="38" t="s">
        <v>93</v>
      </c>
      <c r="D358" s="24" t="s">
        <v>350</v>
      </c>
      <c r="E358" s="24"/>
      <c r="F358" s="25">
        <v>0</v>
      </c>
      <c r="G358" s="25">
        <v>924</v>
      </c>
      <c r="H358" s="25">
        <v>5340.4726250000012</v>
      </c>
    </row>
    <row r="359" spans="1:8" x14ac:dyDescent="0.2">
      <c r="A359" s="21" t="s">
        <v>364</v>
      </c>
      <c r="B359" s="36">
        <v>42801</v>
      </c>
      <c r="C359" s="38" t="s">
        <v>93</v>
      </c>
      <c r="D359" s="24" t="s">
        <v>350</v>
      </c>
      <c r="E359" s="24"/>
      <c r="F359" s="25">
        <v>0</v>
      </c>
      <c r="G359" s="25">
        <v>119</v>
      </c>
      <c r="H359" s="25">
        <v>5459.4726250000012</v>
      </c>
    </row>
    <row r="360" spans="1:8" x14ac:dyDescent="0.2">
      <c r="A360" s="21" t="s">
        <v>364</v>
      </c>
      <c r="B360" s="36">
        <v>42815</v>
      </c>
      <c r="C360" s="38" t="s">
        <v>93</v>
      </c>
      <c r="D360" s="24" t="s">
        <v>340</v>
      </c>
      <c r="E360" s="24"/>
      <c r="F360" s="25">
        <v>0</v>
      </c>
      <c r="G360" s="25">
        <v>26.95</v>
      </c>
      <c r="H360" s="25">
        <v>18612.152624999999</v>
      </c>
    </row>
    <row r="361" spans="1:8" x14ac:dyDescent="0.2">
      <c r="A361" s="21" t="s">
        <v>364</v>
      </c>
      <c r="B361" s="47">
        <v>42374</v>
      </c>
      <c r="C361" s="28" t="s">
        <v>94</v>
      </c>
      <c r="D361" s="29" t="s">
        <v>232</v>
      </c>
      <c r="E361" s="29"/>
      <c r="F361" s="33">
        <v>0</v>
      </c>
      <c r="G361" s="33">
        <v>983.8</v>
      </c>
      <c r="H361" s="34">
        <v>-7670.7</v>
      </c>
    </row>
    <row r="362" spans="1:8" x14ac:dyDescent="0.2">
      <c r="A362" s="21" t="s">
        <v>364</v>
      </c>
      <c r="B362" s="48">
        <v>42444</v>
      </c>
      <c r="C362" s="26" t="s">
        <v>94</v>
      </c>
      <c r="D362" s="45" t="s">
        <v>387</v>
      </c>
      <c r="E362" s="40"/>
      <c r="F362" s="33">
        <v>0</v>
      </c>
      <c r="G362" s="33">
        <v>909.5</v>
      </c>
      <c r="H362" s="34">
        <v>8488.11</v>
      </c>
    </row>
    <row r="363" spans="1:8" x14ac:dyDescent="0.2">
      <c r="A363" s="21" t="s">
        <v>364</v>
      </c>
      <c r="B363" s="27">
        <v>42513</v>
      </c>
      <c r="C363" s="26" t="s">
        <v>94</v>
      </c>
      <c r="D363" s="8" t="s">
        <v>410</v>
      </c>
      <c r="E363" s="24"/>
      <c r="F363" s="25">
        <v>0</v>
      </c>
      <c r="G363" s="33">
        <v>1381.45</v>
      </c>
      <c r="H363" s="34">
        <v>428.6199999999983</v>
      </c>
    </row>
    <row r="364" spans="1:8" x14ac:dyDescent="0.2">
      <c r="A364" s="21" t="s">
        <v>364</v>
      </c>
      <c r="B364" s="27">
        <v>42513</v>
      </c>
      <c r="C364" s="26" t="s">
        <v>94</v>
      </c>
      <c r="D364" s="8" t="s">
        <v>400</v>
      </c>
      <c r="E364" s="24"/>
      <c r="F364" s="25">
        <v>0</v>
      </c>
      <c r="G364" s="33">
        <v>738.75</v>
      </c>
      <c r="H364" s="34">
        <v>1167.3699999999983</v>
      </c>
    </row>
    <row r="365" spans="1:8" x14ac:dyDescent="0.2">
      <c r="A365" s="21" t="s">
        <v>364</v>
      </c>
      <c r="B365" s="27">
        <v>42513</v>
      </c>
      <c r="C365" s="26" t="s">
        <v>94</v>
      </c>
      <c r="D365" s="8" t="s">
        <v>493</v>
      </c>
      <c r="E365" s="24"/>
      <c r="F365" s="25">
        <v>0</v>
      </c>
      <c r="G365" s="33">
        <v>105</v>
      </c>
      <c r="H365" s="34">
        <v>1272.3699999999983</v>
      </c>
    </row>
    <row r="366" spans="1:8" x14ac:dyDescent="0.2">
      <c r="A366" s="21" t="s">
        <v>364</v>
      </c>
      <c r="B366" s="47">
        <v>42619</v>
      </c>
      <c r="C366" s="30" t="s">
        <v>94</v>
      </c>
      <c r="D366" s="31" t="s">
        <v>494</v>
      </c>
      <c r="E366" s="34"/>
      <c r="F366" s="25">
        <v>0</v>
      </c>
      <c r="G366" s="25">
        <v>42</v>
      </c>
      <c r="H366" s="25">
        <v>-11468.169999999998</v>
      </c>
    </row>
    <row r="367" spans="1:8" x14ac:dyDescent="0.2">
      <c r="A367" s="21" t="s">
        <v>364</v>
      </c>
      <c r="B367" s="46">
        <v>42645</v>
      </c>
      <c r="C367" s="26" t="s">
        <v>94</v>
      </c>
      <c r="D367" s="8" t="s">
        <v>232</v>
      </c>
      <c r="E367" s="33"/>
      <c r="F367" s="25">
        <v>0</v>
      </c>
      <c r="G367" s="25">
        <v>292.60000000000002</v>
      </c>
      <c r="H367" s="25">
        <v>-16508.330000000002</v>
      </c>
    </row>
    <row r="368" spans="1:8" x14ac:dyDescent="0.2">
      <c r="A368" s="21" t="s">
        <v>364</v>
      </c>
      <c r="B368" s="46">
        <v>42675</v>
      </c>
      <c r="C368" s="26" t="s">
        <v>94</v>
      </c>
      <c r="D368" s="8" t="s">
        <v>232</v>
      </c>
      <c r="E368" s="33"/>
      <c r="F368" s="25">
        <v>0</v>
      </c>
      <c r="G368" s="25">
        <v>856.43</v>
      </c>
      <c r="H368" s="25">
        <v>-23697.789999999997</v>
      </c>
    </row>
    <row r="369" spans="1:8" x14ac:dyDescent="0.2">
      <c r="A369" s="21" t="s">
        <v>364</v>
      </c>
      <c r="B369" s="46">
        <v>42724</v>
      </c>
      <c r="C369" s="26" t="s">
        <v>94</v>
      </c>
      <c r="D369" s="8" t="s">
        <v>232</v>
      </c>
      <c r="E369" s="33"/>
      <c r="F369" s="25">
        <v>0</v>
      </c>
      <c r="G369" s="25">
        <v>794.21</v>
      </c>
      <c r="H369" s="25">
        <v>-8561.1500000000015</v>
      </c>
    </row>
    <row r="370" spans="1:8" x14ac:dyDescent="0.2">
      <c r="A370" s="21" t="s">
        <v>364</v>
      </c>
      <c r="B370" s="46">
        <v>42752</v>
      </c>
      <c r="C370" s="26" t="s">
        <v>94</v>
      </c>
      <c r="D370" s="8" t="s">
        <v>232</v>
      </c>
      <c r="E370" s="33"/>
      <c r="F370" s="25">
        <v>0</v>
      </c>
      <c r="G370" s="25">
        <v>884.25</v>
      </c>
      <c r="H370" s="25">
        <v>14168.039999999997</v>
      </c>
    </row>
    <row r="371" spans="1:8" x14ac:dyDescent="0.2">
      <c r="A371" s="21" t="s">
        <v>364</v>
      </c>
      <c r="B371" s="36">
        <v>42801</v>
      </c>
      <c r="C371" s="38" t="s">
        <v>94</v>
      </c>
      <c r="D371" s="24" t="s">
        <v>348</v>
      </c>
      <c r="E371" s="24"/>
      <c r="F371" s="25">
        <v>0</v>
      </c>
      <c r="G371" s="25">
        <v>63.21</v>
      </c>
      <c r="H371" s="25">
        <v>3343.0726250000016</v>
      </c>
    </row>
    <row r="372" spans="1:8" x14ac:dyDescent="0.2">
      <c r="A372" s="21" t="s">
        <v>364</v>
      </c>
      <c r="B372" s="36">
        <v>42801</v>
      </c>
      <c r="C372" s="38" t="s">
        <v>94</v>
      </c>
      <c r="D372" s="24" t="s">
        <v>232</v>
      </c>
      <c r="E372" s="24"/>
      <c r="F372" s="25">
        <v>0</v>
      </c>
      <c r="G372" s="25">
        <v>1034.5</v>
      </c>
      <c r="H372" s="25">
        <v>4377.5726250000016</v>
      </c>
    </row>
    <row r="373" spans="1:8" x14ac:dyDescent="0.2">
      <c r="A373" s="21" t="s">
        <v>364</v>
      </c>
      <c r="B373" s="48">
        <v>42430</v>
      </c>
      <c r="C373" s="26" t="s">
        <v>95</v>
      </c>
      <c r="D373" s="12" t="s">
        <v>495</v>
      </c>
      <c r="E373" s="24"/>
      <c r="F373" s="33">
        <v>0</v>
      </c>
      <c r="G373" s="33">
        <v>2188</v>
      </c>
      <c r="H373" s="34">
        <v>6888.11</v>
      </c>
    </row>
    <row r="374" spans="1:8" x14ac:dyDescent="0.2">
      <c r="A374" s="21" t="s">
        <v>364</v>
      </c>
      <c r="B374" s="36">
        <v>42801</v>
      </c>
      <c r="C374" s="38" t="s">
        <v>95</v>
      </c>
      <c r="D374" s="24" t="s">
        <v>338</v>
      </c>
      <c r="E374" s="24"/>
      <c r="F374" s="25">
        <v>0</v>
      </c>
      <c r="G374" s="25">
        <v>391.92</v>
      </c>
      <c r="H374" s="25">
        <v>17798.032625</v>
      </c>
    </row>
    <row r="375" spans="1:8" x14ac:dyDescent="0.2">
      <c r="A375" s="21" t="s">
        <v>364</v>
      </c>
      <c r="B375" s="47">
        <v>42374</v>
      </c>
      <c r="C375" s="28" t="s">
        <v>97</v>
      </c>
      <c r="D375" s="29" t="s">
        <v>360</v>
      </c>
      <c r="E375" s="29"/>
      <c r="F375" s="33">
        <v>0</v>
      </c>
      <c r="G375" s="33">
        <v>806.45</v>
      </c>
      <c r="H375" s="34">
        <v>-5807.08</v>
      </c>
    </row>
    <row r="376" spans="1:8" x14ac:dyDescent="0.2">
      <c r="A376" s="21" t="s">
        <v>364</v>
      </c>
      <c r="B376" s="47">
        <v>42689</v>
      </c>
      <c r="C376" s="30" t="s">
        <v>97</v>
      </c>
      <c r="D376" s="29" t="s">
        <v>276</v>
      </c>
      <c r="E376" s="34"/>
      <c r="F376" s="25">
        <v>0</v>
      </c>
      <c r="G376" s="25">
        <v>122</v>
      </c>
      <c r="H376" s="25">
        <v>-29636.239999999998</v>
      </c>
    </row>
    <row r="377" spans="1:8" x14ac:dyDescent="0.2">
      <c r="A377" s="21" t="s">
        <v>364</v>
      </c>
      <c r="B377" s="46">
        <v>42710</v>
      </c>
      <c r="C377" s="26" t="s">
        <v>97</v>
      </c>
      <c r="D377" s="8" t="s">
        <v>276</v>
      </c>
      <c r="E377" s="33"/>
      <c r="F377" s="25">
        <v>0</v>
      </c>
      <c r="G377" s="25">
        <v>216</v>
      </c>
      <c r="H377" s="25">
        <v>-29118.89</v>
      </c>
    </row>
    <row r="378" spans="1:8" x14ac:dyDescent="0.2">
      <c r="A378" s="21" t="s">
        <v>364</v>
      </c>
      <c r="B378" s="47">
        <v>42724</v>
      </c>
      <c r="C378" s="28" t="s">
        <v>97</v>
      </c>
      <c r="D378" s="29" t="s">
        <v>276</v>
      </c>
      <c r="E378" s="34"/>
      <c r="F378" s="25">
        <v>0</v>
      </c>
      <c r="G378" s="25">
        <v>267</v>
      </c>
      <c r="H378" s="25">
        <v>-7265.3700000000017</v>
      </c>
    </row>
    <row r="379" spans="1:8" x14ac:dyDescent="0.2">
      <c r="A379" s="21" t="s">
        <v>364</v>
      </c>
      <c r="B379" s="46">
        <v>42752</v>
      </c>
      <c r="C379" s="26" t="s">
        <v>97</v>
      </c>
      <c r="D379" s="8" t="s">
        <v>276</v>
      </c>
      <c r="E379" s="33"/>
      <c r="F379" s="25">
        <v>0</v>
      </c>
      <c r="G379" s="25">
        <v>707.5</v>
      </c>
      <c r="H379" s="25">
        <v>15947.889999999998</v>
      </c>
    </row>
    <row r="380" spans="1:8" x14ac:dyDescent="0.2">
      <c r="A380" s="21" t="s">
        <v>364</v>
      </c>
      <c r="B380" s="48">
        <v>42430</v>
      </c>
      <c r="C380" s="26" t="s">
        <v>98</v>
      </c>
      <c r="D380" s="12" t="s">
        <v>383</v>
      </c>
      <c r="E380" s="24"/>
      <c r="F380" s="33">
        <v>0</v>
      </c>
      <c r="G380" s="33">
        <v>5195</v>
      </c>
      <c r="H380" s="34">
        <v>-1080.8900000000003</v>
      </c>
    </row>
    <row r="381" spans="1:8" x14ac:dyDescent="0.2">
      <c r="A381" s="21" t="s">
        <v>364</v>
      </c>
      <c r="B381" s="48">
        <v>42430</v>
      </c>
      <c r="C381" s="26" t="s">
        <v>98</v>
      </c>
      <c r="D381" s="12" t="s">
        <v>383</v>
      </c>
      <c r="E381" s="24"/>
      <c r="F381" s="33">
        <v>0</v>
      </c>
      <c r="G381" s="33">
        <v>5445</v>
      </c>
      <c r="H381" s="34">
        <v>4700.1099999999997</v>
      </c>
    </row>
    <row r="382" spans="1:8" x14ac:dyDescent="0.2">
      <c r="A382" s="21" t="s">
        <v>364</v>
      </c>
      <c r="B382" s="48">
        <v>42444</v>
      </c>
      <c r="C382" s="26" t="s">
        <v>98</v>
      </c>
      <c r="D382" s="45" t="s">
        <v>383</v>
      </c>
      <c r="E382" s="40"/>
      <c r="F382" s="33">
        <v>0</v>
      </c>
      <c r="G382" s="33">
        <v>5730</v>
      </c>
      <c r="H382" s="34">
        <v>15187.680000000002</v>
      </c>
    </row>
    <row r="383" spans="1:8" x14ac:dyDescent="0.2">
      <c r="A383" s="21" t="s">
        <v>364</v>
      </c>
      <c r="B383" s="27">
        <v>42468</v>
      </c>
      <c r="C383" s="26" t="s">
        <v>98</v>
      </c>
      <c r="D383" s="8" t="s">
        <v>383</v>
      </c>
      <c r="E383" s="24"/>
      <c r="F383" s="33">
        <v>0</v>
      </c>
      <c r="G383" s="33">
        <v>7130</v>
      </c>
      <c r="H383" s="34">
        <v>18933.670000000002</v>
      </c>
    </row>
    <row r="384" spans="1:8" x14ac:dyDescent="0.2">
      <c r="A384" s="21" t="s">
        <v>364</v>
      </c>
      <c r="B384" s="27">
        <v>42468</v>
      </c>
      <c r="C384" s="26" t="s">
        <v>98</v>
      </c>
      <c r="D384" s="8" t="s">
        <v>383</v>
      </c>
      <c r="E384" s="24"/>
      <c r="F384" s="33">
        <v>0</v>
      </c>
      <c r="G384" s="33">
        <v>7630</v>
      </c>
      <c r="H384" s="34">
        <v>26563.670000000002</v>
      </c>
    </row>
    <row r="385" spans="1:8" x14ac:dyDescent="0.2">
      <c r="A385" s="21" t="s">
        <v>364</v>
      </c>
      <c r="B385" s="27">
        <v>42468</v>
      </c>
      <c r="C385" s="26" t="s">
        <v>98</v>
      </c>
      <c r="D385" s="8" t="s">
        <v>383</v>
      </c>
      <c r="E385" s="24"/>
      <c r="F385" s="33">
        <v>0</v>
      </c>
      <c r="G385" s="33">
        <v>0</v>
      </c>
      <c r="H385" s="34">
        <v>31810.660000000003</v>
      </c>
    </row>
    <row r="386" spans="1:8" x14ac:dyDescent="0.2">
      <c r="A386" s="21" t="s">
        <v>364</v>
      </c>
      <c r="B386" s="27">
        <v>42468</v>
      </c>
      <c r="C386" s="26" t="s">
        <v>98</v>
      </c>
      <c r="D386" s="8" t="s">
        <v>383</v>
      </c>
      <c r="E386" s="24"/>
      <c r="F386" s="33">
        <v>0</v>
      </c>
      <c r="G386" s="33">
        <v>280</v>
      </c>
      <c r="H386" s="34">
        <v>32090.660000000003</v>
      </c>
    </row>
    <row r="387" spans="1:8" x14ac:dyDescent="0.2">
      <c r="A387" s="21" t="s">
        <v>364</v>
      </c>
      <c r="B387" s="27">
        <v>42468</v>
      </c>
      <c r="C387" s="26" t="s">
        <v>98</v>
      </c>
      <c r="D387" s="8" t="s">
        <v>383</v>
      </c>
      <c r="E387" s="24"/>
      <c r="F387" s="33">
        <v>0</v>
      </c>
      <c r="G387" s="33">
        <v>6145</v>
      </c>
      <c r="H387" s="34">
        <v>38235.660000000003</v>
      </c>
    </row>
    <row r="388" spans="1:8" x14ac:dyDescent="0.2">
      <c r="A388" s="21" t="s">
        <v>364</v>
      </c>
      <c r="B388" s="27">
        <v>42468</v>
      </c>
      <c r="C388" s="26" t="s">
        <v>98</v>
      </c>
      <c r="D388" s="8" t="s">
        <v>383</v>
      </c>
      <c r="E388" s="24"/>
      <c r="F388" s="33">
        <v>0</v>
      </c>
      <c r="G388" s="33">
        <v>515</v>
      </c>
      <c r="H388" s="34">
        <v>38750.660000000003</v>
      </c>
    </row>
    <row r="389" spans="1:8" x14ac:dyDescent="0.2">
      <c r="A389" s="21" t="s">
        <v>364</v>
      </c>
      <c r="B389" s="36">
        <v>42801</v>
      </c>
      <c r="C389" s="38" t="s">
        <v>98</v>
      </c>
      <c r="D389" s="24" t="s">
        <v>178</v>
      </c>
      <c r="E389" s="24"/>
      <c r="F389" s="25">
        <v>0</v>
      </c>
      <c r="G389" s="25">
        <v>8450</v>
      </c>
      <c r="H389" s="25">
        <v>17406.112625000002</v>
      </c>
    </row>
    <row r="390" spans="1:8" x14ac:dyDescent="0.2">
      <c r="A390" s="21" t="s">
        <v>364</v>
      </c>
      <c r="B390" s="36">
        <v>42815</v>
      </c>
      <c r="C390" s="38" t="s">
        <v>98</v>
      </c>
      <c r="D390" s="24" t="s">
        <v>178</v>
      </c>
      <c r="E390" s="24"/>
      <c r="F390" s="25">
        <v>0</v>
      </c>
      <c r="G390" s="25">
        <v>6300</v>
      </c>
      <c r="H390" s="25">
        <v>24912.152624999999</v>
      </c>
    </row>
    <row r="391" spans="1:8" x14ac:dyDescent="0.2">
      <c r="A391" s="21" t="s">
        <v>364</v>
      </c>
      <c r="B391" s="27">
        <v>42513</v>
      </c>
      <c r="C391" s="26" t="s">
        <v>182</v>
      </c>
      <c r="D391" s="8" t="s">
        <v>178</v>
      </c>
      <c r="E391" s="24"/>
      <c r="F391" s="25">
        <v>0</v>
      </c>
      <c r="G391" s="33">
        <v>22500</v>
      </c>
      <c r="H391" s="34">
        <v>-1226.8300000000017</v>
      </c>
    </row>
    <row r="392" spans="1:8" x14ac:dyDescent="0.2">
      <c r="A392" s="21" t="s">
        <v>364</v>
      </c>
      <c r="B392" s="48">
        <v>42430</v>
      </c>
      <c r="C392" s="26" t="s">
        <v>100</v>
      </c>
      <c r="D392" s="12" t="s">
        <v>382</v>
      </c>
      <c r="E392" s="24"/>
      <c r="F392" s="33">
        <v>0</v>
      </c>
      <c r="G392" s="33">
        <v>1507</v>
      </c>
      <c r="H392" s="34">
        <v>-6288.67</v>
      </c>
    </row>
    <row r="393" spans="1:8" x14ac:dyDescent="0.2">
      <c r="A393" s="21" t="s">
        <v>364</v>
      </c>
      <c r="B393" s="46">
        <v>42645</v>
      </c>
      <c r="C393" s="26" t="s">
        <v>100</v>
      </c>
      <c r="D393" s="8" t="s">
        <v>234</v>
      </c>
      <c r="E393" s="33"/>
      <c r="F393" s="25">
        <v>0</v>
      </c>
      <c r="G393" s="25">
        <v>250</v>
      </c>
      <c r="H393" s="25">
        <v>-15400.380000000001</v>
      </c>
    </row>
    <row r="394" spans="1:8" x14ac:dyDescent="0.2">
      <c r="A394" s="21" t="s">
        <v>364</v>
      </c>
      <c r="B394" s="46">
        <v>42661</v>
      </c>
      <c r="C394" s="26" t="s">
        <v>100</v>
      </c>
      <c r="D394" s="8" t="s">
        <v>259</v>
      </c>
      <c r="E394" s="33"/>
      <c r="F394" s="25">
        <v>0</v>
      </c>
      <c r="G394" s="25">
        <v>580</v>
      </c>
      <c r="H394" s="25">
        <v>-21065.100000000002</v>
      </c>
    </row>
    <row r="395" spans="1:8" x14ac:dyDescent="0.2">
      <c r="A395" s="21" t="s">
        <v>364</v>
      </c>
      <c r="B395" s="47">
        <v>42675</v>
      </c>
      <c r="C395" s="28" t="s">
        <v>100</v>
      </c>
      <c r="D395" s="29" t="s">
        <v>496</v>
      </c>
      <c r="E395" s="34"/>
      <c r="F395" s="25">
        <v>0</v>
      </c>
      <c r="G395" s="25">
        <v>2727.5</v>
      </c>
      <c r="H395" s="25">
        <v>-19936.289999999997</v>
      </c>
    </row>
    <row r="396" spans="1:8" x14ac:dyDescent="0.2">
      <c r="A396" s="21" t="s">
        <v>364</v>
      </c>
      <c r="B396" s="36">
        <v>42801</v>
      </c>
      <c r="C396" s="38" t="s">
        <v>100</v>
      </c>
      <c r="D396" s="24" t="s">
        <v>234</v>
      </c>
      <c r="E396" s="24"/>
      <c r="F396" s="25">
        <v>0</v>
      </c>
      <c r="G396" s="25">
        <v>3496.64</v>
      </c>
      <c r="H396" s="25">
        <v>8956.1126250000016</v>
      </c>
    </row>
    <row r="397" spans="1:8" x14ac:dyDescent="0.2">
      <c r="A397" s="21" t="s">
        <v>364</v>
      </c>
      <c r="B397" s="8" t="s">
        <v>423</v>
      </c>
      <c r="C397" s="26" t="s">
        <v>100</v>
      </c>
      <c r="D397" s="8" t="s">
        <v>424</v>
      </c>
      <c r="E397" s="24"/>
      <c r="F397" s="33">
        <v>0</v>
      </c>
      <c r="G397" s="33">
        <v>1922.26</v>
      </c>
      <c r="H397" s="34">
        <v>-12079.490000000002</v>
      </c>
    </row>
    <row r="398" spans="1:8" x14ac:dyDescent="0.2">
      <c r="A398" s="21" t="s">
        <v>364</v>
      </c>
      <c r="B398" s="8" t="s">
        <v>421</v>
      </c>
      <c r="C398" s="26" t="s">
        <v>100</v>
      </c>
      <c r="D398" s="8" t="s">
        <v>422</v>
      </c>
      <c r="E398" s="24"/>
      <c r="F398" s="33">
        <v>0</v>
      </c>
      <c r="G398" s="33">
        <v>1441.73</v>
      </c>
      <c r="H398" s="34">
        <v>-14001.750000000002</v>
      </c>
    </row>
    <row r="399" spans="1:8" x14ac:dyDescent="0.2">
      <c r="A399" s="21" t="s">
        <v>364</v>
      </c>
      <c r="B399" s="8" t="s">
        <v>425</v>
      </c>
      <c r="C399" s="26" t="s">
        <v>100</v>
      </c>
      <c r="D399" s="8" t="s">
        <v>418</v>
      </c>
      <c r="E399" s="24"/>
      <c r="F399" s="33">
        <v>0</v>
      </c>
      <c r="G399" s="33">
        <v>2798.47</v>
      </c>
      <c r="H399" s="34">
        <v>-9281.0200000000023</v>
      </c>
    </row>
    <row r="400" spans="1:8" x14ac:dyDescent="0.2">
      <c r="A400" s="21" t="s">
        <v>364</v>
      </c>
      <c r="B400" s="48">
        <v>42444</v>
      </c>
      <c r="C400" s="26" t="s">
        <v>101</v>
      </c>
      <c r="D400" s="42" t="s">
        <v>388</v>
      </c>
      <c r="E400" s="40"/>
      <c r="F400" s="33">
        <v>0</v>
      </c>
      <c r="G400" s="33">
        <v>600</v>
      </c>
      <c r="H400" s="34">
        <v>15787.680000000002</v>
      </c>
    </row>
    <row r="401" spans="1:8" x14ac:dyDescent="0.2">
      <c r="A401" s="21" t="s">
        <v>364</v>
      </c>
      <c r="B401" s="46">
        <v>42645</v>
      </c>
      <c r="C401" s="26" t="s">
        <v>101</v>
      </c>
      <c r="D401" s="29" t="s">
        <v>433</v>
      </c>
      <c r="E401" s="34"/>
      <c r="F401" s="25">
        <v>0</v>
      </c>
      <c r="G401" s="25">
        <v>1500</v>
      </c>
      <c r="H401" s="25">
        <v>-13900.380000000001</v>
      </c>
    </row>
    <row r="402" spans="1:8" x14ac:dyDescent="0.2">
      <c r="A402" s="21" t="s">
        <v>364</v>
      </c>
      <c r="B402" s="47">
        <v>42374</v>
      </c>
      <c r="C402" s="28" t="s">
        <v>102</v>
      </c>
      <c r="D402" s="29" t="s">
        <v>434</v>
      </c>
      <c r="E402" s="29"/>
      <c r="F402" s="33">
        <v>0</v>
      </c>
      <c r="G402" s="33">
        <v>15</v>
      </c>
      <c r="H402" s="34">
        <v>-8676.5</v>
      </c>
    </row>
    <row r="403" spans="1:8" x14ac:dyDescent="0.2">
      <c r="A403" s="21" t="s">
        <v>364</v>
      </c>
      <c r="B403" s="48">
        <v>42402</v>
      </c>
      <c r="C403" s="26" t="s">
        <v>102</v>
      </c>
      <c r="D403" s="12" t="s">
        <v>371</v>
      </c>
      <c r="E403" s="24"/>
      <c r="F403" s="33">
        <v>0</v>
      </c>
      <c r="G403" s="33">
        <v>11</v>
      </c>
      <c r="H403" s="34">
        <v>-3137.18</v>
      </c>
    </row>
    <row r="404" spans="1:8" x14ac:dyDescent="0.2">
      <c r="A404" s="21" t="s">
        <v>364</v>
      </c>
      <c r="B404" s="27">
        <v>42416</v>
      </c>
      <c r="C404" s="26" t="s">
        <v>102</v>
      </c>
      <c r="D404" s="44" t="s">
        <v>371</v>
      </c>
      <c r="E404" s="40"/>
      <c r="F404" s="33">
        <v>0</v>
      </c>
      <c r="G404" s="33">
        <v>10</v>
      </c>
      <c r="H404" s="34">
        <v>-2021.6699999999996</v>
      </c>
    </row>
    <row r="405" spans="1:8" x14ac:dyDescent="0.2">
      <c r="A405" s="21" t="s">
        <v>364</v>
      </c>
      <c r="B405" s="48">
        <v>42430</v>
      </c>
      <c r="C405" s="26" t="s">
        <v>102</v>
      </c>
      <c r="D405" s="12" t="s">
        <v>371</v>
      </c>
      <c r="E405" s="24"/>
      <c r="F405" s="33">
        <v>0</v>
      </c>
      <c r="G405" s="33">
        <v>36</v>
      </c>
      <c r="H405" s="34">
        <v>-8542.02</v>
      </c>
    </row>
    <row r="406" spans="1:8" x14ac:dyDescent="0.2">
      <c r="A406" s="21" t="s">
        <v>364</v>
      </c>
      <c r="B406" s="48">
        <v>42444</v>
      </c>
      <c r="C406" s="26" t="s">
        <v>102</v>
      </c>
      <c r="D406" s="45" t="s">
        <v>371</v>
      </c>
      <c r="E406" s="40"/>
      <c r="F406" s="33">
        <v>0</v>
      </c>
      <c r="G406" s="33">
        <v>44</v>
      </c>
      <c r="H406" s="34">
        <v>7504.61</v>
      </c>
    </row>
    <row r="407" spans="1:8" x14ac:dyDescent="0.2">
      <c r="A407" s="21" t="s">
        <v>364</v>
      </c>
      <c r="B407" s="48">
        <v>42444</v>
      </c>
      <c r="C407" s="26" t="s">
        <v>102</v>
      </c>
      <c r="D407" s="45" t="s">
        <v>432</v>
      </c>
      <c r="E407" s="40"/>
      <c r="F407" s="33">
        <v>0</v>
      </c>
      <c r="G407" s="33">
        <v>10</v>
      </c>
      <c r="H407" s="34">
        <v>9457.6800000000021</v>
      </c>
    </row>
    <row r="408" spans="1:8" x14ac:dyDescent="0.2">
      <c r="A408" s="21" t="s">
        <v>364</v>
      </c>
      <c r="B408" s="27">
        <v>42513</v>
      </c>
      <c r="C408" s="26" t="s">
        <v>102</v>
      </c>
      <c r="D408" s="8" t="s">
        <v>274</v>
      </c>
      <c r="E408" s="24"/>
      <c r="F408" s="25">
        <v>0</v>
      </c>
      <c r="G408" s="33">
        <v>81</v>
      </c>
      <c r="H408" s="34">
        <v>-1012.8300000000017</v>
      </c>
    </row>
    <row r="409" spans="1:8" x14ac:dyDescent="0.2">
      <c r="A409" s="21" t="s">
        <v>364</v>
      </c>
      <c r="B409" s="46">
        <v>42598</v>
      </c>
      <c r="C409" s="26" t="s">
        <v>102</v>
      </c>
      <c r="D409" s="8" t="s">
        <v>211</v>
      </c>
      <c r="E409" s="33"/>
      <c r="F409" s="25">
        <v>0</v>
      </c>
      <c r="G409" s="25">
        <v>16</v>
      </c>
      <c r="H409" s="25">
        <v>-4735.7400000000007</v>
      </c>
    </row>
    <row r="410" spans="1:8" x14ac:dyDescent="0.2">
      <c r="A410" s="21" t="s">
        <v>364</v>
      </c>
      <c r="B410" s="47">
        <v>42619</v>
      </c>
      <c r="C410" s="30" t="s">
        <v>102</v>
      </c>
      <c r="D410" s="31" t="s">
        <v>211</v>
      </c>
      <c r="E410" s="34"/>
      <c r="F410" s="25">
        <v>0</v>
      </c>
      <c r="G410" s="25">
        <v>22</v>
      </c>
      <c r="H410" s="25">
        <v>-11446.169999999998</v>
      </c>
    </row>
    <row r="411" spans="1:8" x14ac:dyDescent="0.2">
      <c r="A411" s="21" t="s">
        <v>364</v>
      </c>
      <c r="B411" s="47">
        <v>42645</v>
      </c>
      <c r="C411" s="28" t="s">
        <v>102</v>
      </c>
      <c r="D411" s="29" t="s">
        <v>211</v>
      </c>
      <c r="E411" s="34"/>
      <c r="F411" s="25">
        <v>0</v>
      </c>
      <c r="G411" s="25">
        <v>110</v>
      </c>
      <c r="H411" s="25">
        <v>-17010.93</v>
      </c>
    </row>
    <row r="412" spans="1:8" x14ac:dyDescent="0.2">
      <c r="A412" s="21" t="s">
        <v>364</v>
      </c>
      <c r="B412" s="47">
        <v>42689</v>
      </c>
      <c r="C412" s="30" t="s">
        <v>102</v>
      </c>
      <c r="D412" s="31" t="s">
        <v>274</v>
      </c>
      <c r="E412" s="34"/>
      <c r="F412" s="25">
        <v>0</v>
      </c>
      <c r="G412" s="25">
        <v>10</v>
      </c>
      <c r="H412" s="25">
        <v>-29872.219999999998</v>
      </c>
    </row>
    <row r="413" spans="1:8" x14ac:dyDescent="0.2">
      <c r="A413" s="21" t="s">
        <v>364</v>
      </c>
      <c r="B413" s="47">
        <v>42689</v>
      </c>
      <c r="C413" s="30" t="s">
        <v>102</v>
      </c>
      <c r="D413" s="29" t="s">
        <v>274</v>
      </c>
      <c r="E413" s="34"/>
      <c r="F413" s="25">
        <v>0</v>
      </c>
      <c r="G413" s="25">
        <v>10</v>
      </c>
      <c r="H413" s="25">
        <v>-29767.219999999998</v>
      </c>
    </row>
    <row r="414" spans="1:8" x14ac:dyDescent="0.2">
      <c r="A414" s="21" t="s">
        <v>364</v>
      </c>
      <c r="B414" s="46">
        <v>42724</v>
      </c>
      <c r="C414" s="26" t="s">
        <v>102</v>
      </c>
      <c r="D414" s="8" t="s">
        <v>274</v>
      </c>
      <c r="E414" s="33"/>
      <c r="F414" s="25">
        <v>0</v>
      </c>
      <c r="G414" s="25">
        <v>22</v>
      </c>
      <c r="H414" s="25">
        <v>-9428.36</v>
      </c>
    </row>
    <row r="415" spans="1:8" x14ac:dyDescent="0.2">
      <c r="A415" s="21" t="s">
        <v>364</v>
      </c>
      <c r="B415" s="46">
        <v>42738</v>
      </c>
      <c r="C415" s="26" t="s">
        <v>102</v>
      </c>
      <c r="D415" s="8" t="s">
        <v>274</v>
      </c>
      <c r="E415" s="33"/>
      <c r="F415" s="25">
        <v>0</v>
      </c>
      <c r="G415" s="25">
        <v>65</v>
      </c>
      <c r="H415" s="25">
        <v>1307.3399999999974</v>
      </c>
    </row>
    <row r="416" spans="1:8" x14ac:dyDescent="0.2">
      <c r="A416" s="21" t="s">
        <v>364</v>
      </c>
      <c r="B416" s="46">
        <v>42752</v>
      </c>
      <c r="C416" s="26" t="s">
        <v>102</v>
      </c>
      <c r="D416" s="24" t="s">
        <v>274</v>
      </c>
      <c r="E416" s="33"/>
      <c r="F416" s="25">
        <v>0</v>
      </c>
      <c r="G416" s="25">
        <v>12</v>
      </c>
      <c r="H416" s="25">
        <v>13200.789999999997</v>
      </c>
    </row>
    <row r="417" spans="1:8" x14ac:dyDescent="0.2">
      <c r="A417" s="21" t="s">
        <v>364</v>
      </c>
      <c r="B417" s="46">
        <v>42752</v>
      </c>
      <c r="C417" s="26" t="s">
        <v>102</v>
      </c>
      <c r="D417" s="8" t="s">
        <v>497</v>
      </c>
      <c r="E417" s="33"/>
      <c r="F417" s="25">
        <v>0</v>
      </c>
      <c r="G417" s="25">
        <v>52.35</v>
      </c>
      <c r="H417" s="25">
        <v>15106.389999999998</v>
      </c>
    </row>
    <row r="418" spans="1:8" x14ac:dyDescent="0.2">
      <c r="A418" s="21" t="s">
        <v>364</v>
      </c>
      <c r="B418" s="36">
        <v>42773</v>
      </c>
      <c r="C418" s="38" t="s">
        <v>102</v>
      </c>
      <c r="D418" s="24" t="s">
        <v>497</v>
      </c>
      <c r="E418" s="24"/>
      <c r="F418" s="25">
        <v>0</v>
      </c>
      <c r="G418" s="25">
        <v>35.1</v>
      </c>
      <c r="H418" s="25">
        <v>12070.550000000001</v>
      </c>
    </row>
    <row r="419" spans="1:8" x14ac:dyDescent="0.2">
      <c r="A419" s="21" t="s">
        <v>364</v>
      </c>
      <c r="B419" s="36">
        <v>42787</v>
      </c>
      <c r="C419" s="38" t="s">
        <v>102</v>
      </c>
      <c r="D419" s="24" t="s">
        <v>330</v>
      </c>
      <c r="E419" s="24"/>
      <c r="F419" s="25">
        <v>0</v>
      </c>
      <c r="G419" s="25">
        <v>40</v>
      </c>
      <c r="H419" s="25">
        <v>13061.17</v>
      </c>
    </row>
    <row r="420" spans="1:8" x14ac:dyDescent="0.2">
      <c r="A420" s="21" t="s">
        <v>364</v>
      </c>
      <c r="B420" s="36">
        <v>42801</v>
      </c>
      <c r="C420" s="38" t="s">
        <v>102</v>
      </c>
      <c r="D420" s="24" t="s">
        <v>274</v>
      </c>
      <c r="E420" s="24"/>
      <c r="F420" s="25">
        <v>0</v>
      </c>
      <c r="G420" s="25">
        <v>37.5</v>
      </c>
      <c r="H420" s="25">
        <v>3228.8626250000016</v>
      </c>
    </row>
    <row r="421" spans="1:8" x14ac:dyDescent="0.2">
      <c r="A421" s="21" t="s">
        <v>364</v>
      </c>
      <c r="B421" s="36">
        <v>42815</v>
      </c>
      <c r="C421" s="38" t="s">
        <v>102</v>
      </c>
      <c r="D421" s="24" t="s">
        <v>274</v>
      </c>
      <c r="E421" s="24"/>
      <c r="F421" s="25">
        <v>0</v>
      </c>
      <c r="G421" s="25">
        <v>10</v>
      </c>
      <c r="H421" s="25">
        <v>18502.152624999999</v>
      </c>
    </row>
    <row r="422" spans="1:8" x14ac:dyDescent="0.2">
      <c r="A422" s="21" t="s">
        <v>364</v>
      </c>
      <c r="B422" s="47">
        <v>42374</v>
      </c>
      <c r="C422" s="28" t="s">
        <v>85</v>
      </c>
      <c r="D422" s="29" t="s">
        <v>365</v>
      </c>
      <c r="E422" s="29"/>
      <c r="F422" s="33">
        <v>0</v>
      </c>
      <c r="G422" s="33">
        <v>171</v>
      </c>
      <c r="H422" s="34">
        <v>-5553.93</v>
      </c>
    </row>
    <row r="423" spans="1:8" x14ac:dyDescent="0.2">
      <c r="A423" s="21" t="s">
        <v>364</v>
      </c>
      <c r="B423" s="47">
        <v>42374</v>
      </c>
      <c r="C423" s="28" t="s">
        <v>85</v>
      </c>
      <c r="D423" s="31" t="s">
        <v>366</v>
      </c>
      <c r="E423" s="29"/>
      <c r="F423" s="33">
        <v>0</v>
      </c>
      <c r="G423" s="33">
        <v>51.1</v>
      </c>
      <c r="H423" s="34">
        <v>-5502.83</v>
      </c>
    </row>
    <row r="424" spans="1:8" x14ac:dyDescent="0.2">
      <c r="A424" s="21" t="s">
        <v>364</v>
      </c>
      <c r="B424" s="48">
        <v>42402</v>
      </c>
      <c r="C424" s="26" t="s">
        <v>85</v>
      </c>
      <c r="D424" s="12" t="s">
        <v>372</v>
      </c>
      <c r="E424" s="24"/>
      <c r="F424" s="33">
        <v>0</v>
      </c>
      <c r="G424" s="33">
        <v>40.149999999999991</v>
      </c>
      <c r="H424" s="34">
        <v>-2997.2699999999995</v>
      </c>
    </row>
    <row r="425" spans="1:8" x14ac:dyDescent="0.2">
      <c r="A425" s="21" t="s">
        <v>364</v>
      </c>
      <c r="B425" s="48">
        <v>42402</v>
      </c>
      <c r="C425" s="26" t="s">
        <v>85</v>
      </c>
      <c r="D425" s="12" t="s">
        <v>372</v>
      </c>
      <c r="E425" s="24"/>
      <c r="F425" s="33">
        <v>0</v>
      </c>
      <c r="G425" s="33">
        <v>14.6</v>
      </c>
      <c r="H425" s="34">
        <v>-2982.6699999999996</v>
      </c>
    </row>
    <row r="426" spans="1:8" x14ac:dyDescent="0.2">
      <c r="A426" s="21" t="s">
        <v>364</v>
      </c>
      <c r="B426" s="27">
        <v>42416</v>
      </c>
      <c r="C426" s="26" t="s">
        <v>85</v>
      </c>
      <c r="D426" s="44" t="s">
        <v>372</v>
      </c>
      <c r="E426" s="40"/>
      <c r="F426" s="33">
        <v>0</v>
      </c>
      <c r="G426" s="33">
        <v>41.099999999999994</v>
      </c>
      <c r="H426" s="34">
        <v>-1884.7399999999998</v>
      </c>
    </row>
    <row r="427" spans="1:8" x14ac:dyDescent="0.2">
      <c r="A427" s="21" t="s">
        <v>364</v>
      </c>
      <c r="B427" s="27">
        <v>42416</v>
      </c>
      <c r="C427" s="26" t="s">
        <v>85</v>
      </c>
      <c r="D427" s="44" t="s">
        <v>372</v>
      </c>
      <c r="E427" s="40"/>
      <c r="F427" s="33">
        <v>0</v>
      </c>
      <c r="G427" s="33">
        <v>3.65</v>
      </c>
      <c r="H427" s="34">
        <v>-1881.0899999999997</v>
      </c>
    </row>
    <row r="428" spans="1:8" x14ac:dyDescent="0.2">
      <c r="A428" s="21" t="s">
        <v>364</v>
      </c>
      <c r="B428" s="48">
        <v>42430</v>
      </c>
      <c r="C428" s="26" t="s">
        <v>85</v>
      </c>
      <c r="D428" s="12" t="s">
        <v>372</v>
      </c>
      <c r="E428" s="24"/>
      <c r="F428" s="33">
        <v>0</v>
      </c>
      <c r="G428" s="33">
        <v>15.55</v>
      </c>
      <c r="H428" s="34">
        <v>6996.66</v>
      </c>
    </row>
    <row r="429" spans="1:8" x14ac:dyDescent="0.2">
      <c r="A429" s="21" t="s">
        <v>364</v>
      </c>
      <c r="B429" s="48">
        <v>42430</v>
      </c>
      <c r="C429" s="26" t="s">
        <v>85</v>
      </c>
      <c r="D429" s="12" t="s">
        <v>372</v>
      </c>
      <c r="E429" s="24"/>
      <c r="F429" s="33">
        <v>0</v>
      </c>
      <c r="G429" s="33">
        <v>10.95</v>
      </c>
      <c r="H429" s="34">
        <v>7007.61</v>
      </c>
    </row>
    <row r="430" spans="1:8" x14ac:dyDescent="0.2">
      <c r="A430" s="21" t="s">
        <v>364</v>
      </c>
      <c r="B430" s="48">
        <v>42444</v>
      </c>
      <c r="C430" s="26" t="s">
        <v>85</v>
      </c>
      <c r="D430" s="42" t="s">
        <v>372</v>
      </c>
      <c r="E430" s="40"/>
      <c r="F430" s="33">
        <v>0</v>
      </c>
      <c r="G430" s="33">
        <v>40.149999999999991</v>
      </c>
      <c r="H430" s="34">
        <v>15955.330000000002</v>
      </c>
    </row>
    <row r="431" spans="1:8" x14ac:dyDescent="0.2">
      <c r="A431" s="21" t="s">
        <v>364</v>
      </c>
      <c r="B431" s="48">
        <v>42444</v>
      </c>
      <c r="C431" s="26" t="s">
        <v>85</v>
      </c>
      <c r="D431" s="42" t="s">
        <v>372</v>
      </c>
      <c r="E431" s="40"/>
      <c r="F431" s="33">
        <v>0</v>
      </c>
      <c r="G431" s="33">
        <v>18.25</v>
      </c>
      <c r="H431" s="34">
        <v>15973.580000000002</v>
      </c>
    </row>
    <row r="432" spans="1:8" x14ac:dyDescent="0.2">
      <c r="A432" s="21" t="s">
        <v>364</v>
      </c>
      <c r="B432" s="46">
        <v>42570</v>
      </c>
      <c r="C432" s="26" t="s">
        <v>85</v>
      </c>
      <c r="D432" s="8" t="s">
        <v>119</v>
      </c>
      <c r="E432" s="33"/>
      <c r="F432" s="25">
        <v>0</v>
      </c>
      <c r="G432" s="25">
        <v>9.3000000000000007</v>
      </c>
      <c r="H432" s="25">
        <v>179.55</v>
      </c>
    </row>
    <row r="433" spans="1:8" x14ac:dyDescent="0.2">
      <c r="A433" s="21" t="s">
        <v>364</v>
      </c>
      <c r="B433" s="47">
        <v>42598</v>
      </c>
      <c r="C433" s="26" t="s">
        <v>85</v>
      </c>
      <c r="D433" s="29" t="s">
        <v>119</v>
      </c>
      <c r="E433" s="34"/>
      <c r="F433" s="25">
        <v>0</v>
      </c>
      <c r="G433" s="25">
        <v>10.95</v>
      </c>
      <c r="H433" s="25">
        <v>-4413.7900000000009</v>
      </c>
    </row>
    <row r="434" spans="1:8" x14ac:dyDescent="0.2">
      <c r="A434" s="21" t="s">
        <v>364</v>
      </c>
      <c r="B434" s="46">
        <v>42661</v>
      </c>
      <c r="C434" s="26" t="s">
        <v>85</v>
      </c>
      <c r="D434" s="8" t="s">
        <v>119</v>
      </c>
      <c r="E434" s="33"/>
      <c r="F434" s="25">
        <v>0</v>
      </c>
      <c r="G434" s="25">
        <v>3.65</v>
      </c>
      <c r="H434" s="25">
        <v>-20694.45</v>
      </c>
    </row>
    <row r="435" spans="1:8" x14ac:dyDescent="0.2">
      <c r="A435" s="21" t="s">
        <v>364</v>
      </c>
      <c r="B435" s="46">
        <v>42710</v>
      </c>
      <c r="C435" s="26" t="s">
        <v>85</v>
      </c>
      <c r="D435" s="8" t="s">
        <v>119</v>
      </c>
      <c r="E435" s="33"/>
      <c r="F435" s="25">
        <v>0</v>
      </c>
      <c r="G435" s="25">
        <v>7.5</v>
      </c>
      <c r="H435" s="25">
        <v>-2577.1800000000003</v>
      </c>
    </row>
    <row r="436" spans="1:8" x14ac:dyDescent="0.2">
      <c r="A436" s="21" t="s">
        <v>364</v>
      </c>
      <c r="B436" s="46">
        <v>42738</v>
      </c>
      <c r="C436" s="26" t="s">
        <v>85</v>
      </c>
      <c r="D436" s="8" t="s">
        <v>119</v>
      </c>
      <c r="E436" s="33"/>
      <c r="F436" s="25">
        <v>0</v>
      </c>
      <c r="G436" s="25">
        <v>2</v>
      </c>
      <c r="H436" s="25">
        <v>11714.039999999997</v>
      </c>
    </row>
    <row r="437" spans="1:8" x14ac:dyDescent="0.2">
      <c r="A437" s="21" t="s">
        <v>364</v>
      </c>
      <c r="B437" s="46">
        <v>42738</v>
      </c>
      <c r="C437" s="26" t="s">
        <v>85</v>
      </c>
      <c r="D437" s="8" t="s">
        <v>119</v>
      </c>
      <c r="E437" s="33"/>
      <c r="F437" s="25">
        <v>0</v>
      </c>
      <c r="G437" s="25">
        <v>54.75</v>
      </c>
      <c r="H437" s="25">
        <v>13122.439999999997</v>
      </c>
    </row>
    <row r="438" spans="1:8" x14ac:dyDescent="0.2">
      <c r="A438" s="21" t="s">
        <v>364</v>
      </c>
      <c r="B438" s="47">
        <v>42738</v>
      </c>
      <c r="C438" s="30" t="s">
        <v>85</v>
      </c>
      <c r="D438" s="29" t="s">
        <v>119</v>
      </c>
      <c r="E438" s="34"/>
      <c r="F438" s="25">
        <v>0</v>
      </c>
      <c r="G438" s="25">
        <v>3.35</v>
      </c>
      <c r="H438" s="25">
        <v>13161.789999999997</v>
      </c>
    </row>
    <row r="439" spans="1:8" x14ac:dyDescent="0.2">
      <c r="A439" s="21" t="s">
        <v>364</v>
      </c>
      <c r="B439" s="46">
        <v>42752</v>
      </c>
      <c r="C439" s="26" t="s">
        <v>85</v>
      </c>
      <c r="D439" s="8" t="s">
        <v>315</v>
      </c>
      <c r="E439" s="33"/>
      <c r="F439" s="25">
        <v>0</v>
      </c>
      <c r="G439" s="25">
        <v>107.85000000000005</v>
      </c>
      <c r="H439" s="25">
        <v>17199.739999999998</v>
      </c>
    </row>
    <row r="440" spans="1:8" x14ac:dyDescent="0.2">
      <c r="A440" s="21" t="s">
        <v>364</v>
      </c>
      <c r="B440" s="46">
        <v>42752</v>
      </c>
      <c r="C440" s="26" t="s">
        <v>85</v>
      </c>
      <c r="D440" s="8" t="s">
        <v>315</v>
      </c>
      <c r="E440" s="33"/>
      <c r="F440" s="25">
        <v>0</v>
      </c>
      <c r="G440" s="25">
        <v>32.849999999999994</v>
      </c>
      <c r="H440" s="25">
        <v>17598.589999999997</v>
      </c>
    </row>
    <row r="441" spans="1:8" x14ac:dyDescent="0.2">
      <c r="A441" s="21" t="s">
        <v>364</v>
      </c>
      <c r="B441" s="46">
        <v>42752</v>
      </c>
      <c r="C441" s="26" t="s">
        <v>85</v>
      </c>
      <c r="D441" s="8" t="s">
        <v>315</v>
      </c>
      <c r="E441" s="33"/>
      <c r="F441" s="25">
        <v>0</v>
      </c>
      <c r="G441" s="25">
        <v>5.56</v>
      </c>
      <c r="H441" s="25">
        <v>17719.669999999998</v>
      </c>
    </row>
    <row r="442" spans="1:8" x14ac:dyDescent="0.2">
      <c r="A442" s="21" t="s">
        <v>364</v>
      </c>
      <c r="B442" s="36">
        <v>42773</v>
      </c>
      <c r="C442" s="38" t="s">
        <v>85</v>
      </c>
      <c r="D442" s="24" t="s">
        <v>315</v>
      </c>
      <c r="E442" s="24"/>
      <c r="F442" s="25">
        <v>0</v>
      </c>
      <c r="G442" s="25">
        <v>59.399999999999984</v>
      </c>
      <c r="H442" s="25">
        <v>12851.95</v>
      </c>
    </row>
    <row r="443" spans="1:8" x14ac:dyDescent="0.2">
      <c r="A443" s="21" t="s">
        <v>364</v>
      </c>
      <c r="B443" s="36">
        <v>42773</v>
      </c>
      <c r="C443" s="38" t="s">
        <v>85</v>
      </c>
      <c r="D443" s="24" t="s">
        <v>315</v>
      </c>
      <c r="E443" s="24"/>
      <c r="F443" s="25">
        <v>0</v>
      </c>
      <c r="G443" s="25">
        <v>3.65</v>
      </c>
      <c r="H443" s="25">
        <v>12960.5825</v>
      </c>
    </row>
    <row r="444" spans="1:8" x14ac:dyDescent="0.2">
      <c r="A444" s="21" t="s">
        <v>364</v>
      </c>
      <c r="B444" s="36">
        <v>42787</v>
      </c>
      <c r="C444" s="38" t="s">
        <v>85</v>
      </c>
      <c r="D444" s="24" t="s">
        <v>315</v>
      </c>
      <c r="E444" s="24"/>
      <c r="F444" s="25">
        <v>0</v>
      </c>
      <c r="G444" s="25">
        <v>42.149999999999991</v>
      </c>
      <c r="H444" s="25">
        <v>13815.42</v>
      </c>
    </row>
    <row r="445" spans="1:8" x14ac:dyDescent="0.2">
      <c r="A445" s="21" t="s">
        <v>364</v>
      </c>
      <c r="B445" s="36">
        <v>42787</v>
      </c>
      <c r="C445" s="38" t="s">
        <v>85</v>
      </c>
      <c r="D445" s="24" t="s">
        <v>315</v>
      </c>
      <c r="E445" s="24"/>
      <c r="F445" s="25">
        <v>0</v>
      </c>
      <c r="G445" s="25">
        <v>3.55</v>
      </c>
      <c r="H445" s="25">
        <v>14017.359624999999</v>
      </c>
    </row>
    <row r="446" spans="1:8" x14ac:dyDescent="0.2">
      <c r="A446" s="21" t="s">
        <v>364</v>
      </c>
      <c r="B446" s="36">
        <v>42801</v>
      </c>
      <c r="C446" s="38" t="s">
        <v>85</v>
      </c>
      <c r="D446" s="24" t="s">
        <v>342</v>
      </c>
      <c r="E446" s="24"/>
      <c r="F446" s="25">
        <v>0</v>
      </c>
      <c r="G446" s="25">
        <v>25.55</v>
      </c>
      <c r="H446" s="25">
        <v>18067.582624999999</v>
      </c>
    </row>
    <row r="447" spans="1:8" x14ac:dyDescent="0.2">
      <c r="A447" s="21" t="s">
        <v>364</v>
      </c>
      <c r="B447" s="36">
        <v>42801</v>
      </c>
      <c r="C447" s="38" t="s">
        <v>85</v>
      </c>
      <c r="D447" s="24" t="s">
        <v>344</v>
      </c>
      <c r="E447" s="24"/>
      <c r="F447" s="25">
        <v>0</v>
      </c>
      <c r="G447" s="25">
        <v>10.85</v>
      </c>
      <c r="H447" s="25">
        <v>18434.502624999997</v>
      </c>
    </row>
    <row r="448" spans="1:8" x14ac:dyDescent="0.2">
      <c r="A448" s="21" t="s">
        <v>364</v>
      </c>
      <c r="B448" s="36">
        <v>42801</v>
      </c>
      <c r="C448" s="38" t="s">
        <v>85</v>
      </c>
      <c r="D448" s="24" t="s">
        <v>352</v>
      </c>
      <c r="E448" s="24"/>
      <c r="F448" s="25">
        <v>0</v>
      </c>
      <c r="G448" s="25">
        <v>3.65</v>
      </c>
      <c r="H448" s="25">
        <v>18474.152624999999</v>
      </c>
    </row>
    <row r="449" spans="1:8" x14ac:dyDescent="0.2">
      <c r="A449" s="21" t="s">
        <v>364</v>
      </c>
      <c r="B449" s="36">
        <v>42815</v>
      </c>
      <c r="C449" s="38" t="s">
        <v>85</v>
      </c>
      <c r="D449" s="24" t="s">
        <v>342</v>
      </c>
      <c r="E449" s="24"/>
      <c r="F449" s="25">
        <v>0</v>
      </c>
      <c r="G449" s="25">
        <v>160.6</v>
      </c>
      <c r="H449" s="25">
        <v>26712.752624999997</v>
      </c>
    </row>
    <row r="450" spans="1:8" x14ac:dyDescent="0.2">
      <c r="A450" s="21" t="s">
        <v>364</v>
      </c>
      <c r="B450" s="36">
        <v>42815</v>
      </c>
      <c r="C450" s="38" t="s">
        <v>85</v>
      </c>
      <c r="D450" s="24" t="s">
        <v>344</v>
      </c>
      <c r="E450" s="24"/>
      <c r="F450" s="25">
        <v>0</v>
      </c>
      <c r="G450" s="25">
        <v>14.6</v>
      </c>
      <c r="H450" s="25">
        <v>27057.182624999998</v>
      </c>
    </row>
    <row r="451" spans="1:8" x14ac:dyDescent="0.2">
      <c r="A451" s="21" t="s">
        <v>364</v>
      </c>
      <c r="B451" s="48">
        <v>42430</v>
      </c>
      <c r="C451" s="26" t="s">
        <v>104</v>
      </c>
      <c r="D451" s="12" t="s">
        <v>498</v>
      </c>
      <c r="E451" s="24"/>
      <c r="F451" s="33">
        <v>0</v>
      </c>
      <c r="G451" s="33">
        <v>336</v>
      </c>
      <c r="H451" s="34">
        <v>-744.89000000000033</v>
      </c>
    </row>
    <row r="452" spans="1:8" x14ac:dyDescent="0.2">
      <c r="A452" s="21" t="s">
        <v>364</v>
      </c>
      <c r="B452" s="46">
        <v>42661</v>
      </c>
      <c r="C452" s="26" t="s">
        <v>104</v>
      </c>
      <c r="D452" s="8" t="s">
        <v>499</v>
      </c>
      <c r="E452" s="33"/>
      <c r="F452" s="25">
        <v>0</v>
      </c>
      <c r="G452" s="25">
        <v>272</v>
      </c>
      <c r="H452" s="25">
        <v>-20793.100000000002</v>
      </c>
    </row>
    <row r="453" spans="1:8" x14ac:dyDescent="0.2">
      <c r="A453" s="21" t="s">
        <v>364</v>
      </c>
      <c r="B453" s="47">
        <v>42738</v>
      </c>
      <c r="C453" s="28" t="s">
        <v>104</v>
      </c>
      <c r="D453" s="29" t="s">
        <v>308</v>
      </c>
      <c r="E453" s="34"/>
      <c r="F453" s="25">
        <v>0</v>
      </c>
      <c r="G453" s="25">
        <v>290</v>
      </c>
      <c r="H453" s="25">
        <v>10303.539999999997</v>
      </c>
    </row>
    <row r="454" spans="1:8" x14ac:dyDescent="0.2">
      <c r="A454" s="21" t="s">
        <v>364</v>
      </c>
      <c r="B454" s="47">
        <v>42570</v>
      </c>
      <c r="C454" s="30" t="s">
        <v>103</v>
      </c>
      <c r="D454" s="31" t="s">
        <v>494</v>
      </c>
      <c r="E454" s="34"/>
      <c r="F454" s="25">
        <v>0</v>
      </c>
      <c r="G454" s="25">
        <v>24</v>
      </c>
      <c r="H454" s="25">
        <v>-77.75</v>
      </c>
    </row>
    <row r="455" spans="1:8" x14ac:dyDescent="0.2">
      <c r="A455" s="21" t="s">
        <v>364</v>
      </c>
      <c r="B455" s="46">
        <v>42598</v>
      </c>
      <c r="C455" s="26" t="s">
        <v>103</v>
      </c>
      <c r="D455" s="8" t="s">
        <v>494</v>
      </c>
      <c r="E455" s="33"/>
      <c r="F455" s="25">
        <v>0</v>
      </c>
      <c r="G455" s="25">
        <v>46</v>
      </c>
      <c r="H455" s="25">
        <v>-4751.7400000000007</v>
      </c>
    </row>
    <row r="456" spans="1:8" x14ac:dyDescent="0.2">
      <c r="A456" s="21" t="s">
        <v>364</v>
      </c>
      <c r="B456" s="47">
        <v>42645</v>
      </c>
      <c r="C456" s="28" t="s">
        <v>103</v>
      </c>
      <c r="D456" s="29" t="s">
        <v>494</v>
      </c>
      <c r="E456" s="34"/>
      <c r="F456" s="25">
        <v>0</v>
      </c>
      <c r="G456" s="25">
        <v>100</v>
      </c>
      <c r="H456" s="25">
        <v>-17120.93</v>
      </c>
    </row>
    <row r="457" spans="1:8" x14ac:dyDescent="0.2">
      <c r="A457" s="21" t="s">
        <v>364</v>
      </c>
      <c r="B457" s="47">
        <v>42689</v>
      </c>
      <c r="C457" s="28" t="s">
        <v>103</v>
      </c>
      <c r="D457" s="31" t="s">
        <v>273</v>
      </c>
      <c r="E457" s="34"/>
      <c r="F457" s="25">
        <v>0</v>
      </c>
      <c r="G457" s="25">
        <v>23</v>
      </c>
      <c r="H457" s="25">
        <v>-29882.219999999998</v>
      </c>
    </row>
    <row r="458" spans="1:8" x14ac:dyDescent="0.2">
      <c r="A458" s="21" t="s">
        <v>364</v>
      </c>
      <c r="B458" s="46">
        <v>42710</v>
      </c>
      <c r="C458" s="26" t="s">
        <v>103</v>
      </c>
      <c r="D458" s="8" t="s">
        <v>273</v>
      </c>
      <c r="E458" s="33"/>
      <c r="F458" s="25">
        <v>0</v>
      </c>
      <c r="G458" s="25">
        <v>16</v>
      </c>
      <c r="H458" s="25">
        <v>-29450.239999999998</v>
      </c>
    </row>
    <row r="459" spans="1:8" x14ac:dyDescent="0.2">
      <c r="A459" s="21" t="s">
        <v>364</v>
      </c>
      <c r="B459" s="46">
        <v>42724</v>
      </c>
      <c r="C459" s="26" t="s">
        <v>103</v>
      </c>
      <c r="D459" s="8" t="s">
        <v>273</v>
      </c>
      <c r="E459" s="33"/>
      <c r="F459" s="25">
        <v>0</v>
      </c>
      <c r="G459" s="25">
        <v>26</v>
      </c>
      <c r="H459" s="25">
        <v>-9450.36</v>
      </c>
    </row>
    <row r="460" spans="1:8" x14ac:dyDescent="0.2">
      <c r="A460" s="21" t="s">
        <v>364</v>
      </c>
      <c r="B460" s="47">
        <v>42738</v>
      </c>
      <c r="C460" s="30" t="s">
        <v>103</v>
      </c>
      <c r="D460" s="29" t="s">
        <v>273</v>
      </c>
      <c r="E460" s="34"/>
      <c r="F460" s="25">
        <v>0</v>
      </c>
      <c r="G460" s="25">
        <v>23</v>
      </c>
      <c r="H460" s="25">
        <v>1242.3399999999974</v>
      </c>
    </row>
    <row r="461" spans="1:8" x14ac:dyDescent="0.2">
      <c r="A461" s="21" t="s">
        <v>364</v>
      </c>
      <c r="B461" s="47">
        <v>42752</v>
      </c>
      <c r="C461" s="30" t="s">
        <v>103</v>
      </c>
      <c r="D461" s="29" t="s">
        <v>273</v>
      </c>
      <c r="E461" s="34"/>
      <c r="F461" s="25">
        <v>0</v>
      </c>
      <c r="G461" s="25">
        <v>27</v>
      </c>
      <c r="H461" s="25">
        <v>13188.789999999997</v>
      </c>
    </row>
    <row r="462" spans="1:8" x14ac:dyDescent="0.2">
      <c r="A462" s="21" t="s">
        <v>364</v>
      </c>
      <c r="B462" s="36">
        <v>42787</v>
      </c>
      <c r="C462" s="38" t="s">
        <v>103</v>
      </c>
      <c r="D462" s="24" t="s">
        <v>329</v>
      </c>
      <c r="E462" s="24"/>
      <c r="F462" s="25">
        <v>0</v>
      </c>
      <c r="G462" s="25">
        <v>46</v>
      </c>
      <c r="H462" s="25">
        <v>13021.17</v>
      </c>
    </row>
    <row r="463" spans="1:8" x14ac:dyDescent="0.2">
      <c r="A463" s="21" t="s">
        <v>364</v>
      </c>
      <c r="B463" s="36">
        <v>42815</v>
      </c>
      <c r="C463" s="38" t="s">
        <v>103</v>
      </c>
      <c r="D463" s="24" t="s">
        <v>273</v>
      </c>
      <c r="E463" s="24"/>
      <c r="F463" s="25">
        <v>0</v>
      </c>
      <c r="G463" s="25">
        <v>18</v>
      </c>
      <c r="H463" s="25">
        <v>18492.152624999999</v>
      </c>
    </row>
    <row r="464" spans="1:8" x14ac:dyDescent="0.2">
      <c r="A464" s="21" t="s">
        <v>364</v>
      </c>
      <c r="B464" s="48">
        <v>42430</v>
      </c>
      <c r="C464" s="26" t="s">
        <v>105</v>
      </c>
      <c r="D464" s="12" t="s">
        <v>384</v>
      </c>
      <c r="E464" s="24"/>
      <c r="F464" s="33">
        <v>0</v>
      </c>
      <c r="G464" s="33">
        <v>15</v>
      </c>
      <c r="H464" s="34">
        <v>6903.11</v>
      </c>
    </row>
    <row r="465" spans="1:8" x14ac:dyDescent="0.2">
      <c r="A465" s="21" t="s">
        <v>364</v>
      </c>
      <c r="B465" s="48">
        <v>42430</v>
      </c>
      <c r="C465" s="26" t="s">
        <v>105</v>
      </c>
      <c r="D465" s="12" t="s">
        <v>500</v>
      </c>
      <c r="E465" s="24"/>
      <c r="F465" s="33">
        <v>0</v>
      </c>
      <c r="G465" s="33">
        <v>15</v>
      </c>
      <c r="H465" s="34">
        <v>6951.11</v>
      </c>
    </row>
    <row r="466" spans="1:8" x14ac:dyDescent="0.2">
      <c r="A466" s="21" t="s">
        <v>364</v>
      </c>
      <c r="B466" s="48">
        <v>42444</v>
      </c>
      <c r="C466" s="26" t="s">
        <v>105</v>
      </c>
      <c r="D466" s="42" t="s">
        <v>390</v>
      </c>
      <c r="E466" s="40"/>
      <c r="F466" s="33">
        <v>0</v>
      </c>
      <c r="G466" s="33">
        <v>15</v>
      </c>
      <c r="H466" s="34">
        <v>15816.180000000002</v>
      </c>
    </row>
    <row r="467" spans="1:8" x14ac:dyDescent="0.2">
      <c r="A467" s="21" t="s">
        <v>364</v>
      </c>
      <c r="B467" s="48">
        <v>42444</v>
      </c>
      <c r="C467" s="26" t="s">
        <v>105</v>
      </c>
      <c r="D467" s="42" t="s">
        <v>501</v>
      </c>
      <c r="E467" s="40"/>
      <c r="F467" s="33">
        <v>0</v>
      </c>
      <c r="G467" s="33">
        <v>15</v>
      </c>
      <c r="H467" s="34">
        <v>15844.680000000002</v>
      </c>
    </row>
    <row r="468" spans="1:8" x14ac:dyDescent="0.2">
      <c r="A468" s="21" t="s">
        <v>364</v>
      </c>
      <c r="B468" s="48">
        <v>42444</v>
      </c>
      <c r="C468" s="26" t="s">
        <v>105</v>
      </c>
      <c r="D468" s="42" t="s">
        <v>392</v>
      </c>
      <c r="E468" s="40"/>
      <c r="F468" s="33">
        <v>0</v>
      </c>
      <c r="G468" s="33">
        <v>15</v>
      </c>
      <c r="H468" s="34">
        <v>15873.180000000002</v>
      </c>
    </row>
    <row r="469" spans="1:8" x14ac:dyDescent="0.2">
      <c r="A469" s="21" t="s">
        <v>364</v>
      </c>
      <c r="B469" s="48">
        <v>42444</v>
      </c>
      <c r="C469" s="26" t="s">
        <v>105</v>
      </c>
      <c r="D469" s="42" t="s">
        <v>394</v>
      </c>
      <c r="E469" s="40"/>
      <c r="F469" s="33">
        <v>0</v>
      </c>
      <c r="G469" s="33">
        <v>15</v>
      </c>
      <c r="H469" s="34">
        <v>15915.180000000002</v>
      </c>
    </row>
    <row r="470" spans="1:8" x14ac:dyDescent="0.2">
      <c r="A470" s="21" t="s">
        <v>364</v>
      </c>
      <c r="B470" s="46">
        <v>42645</v>
      </c>
      <c r="C470" s="26" t="s">
        <v>105</v>
      </c>
      <c r="D470" s="8" t="s">
        <v>238</v>
      </c>
      <c r="E470" s="33"/>
      <c r="F470" s="25">
        <v>0</v>
      </c>
      <c r="G470" s="25">
        <v>135</v>
      </c>
      <c r="H470" s="25">
        <v>-10026.210000000001</v>
      </c>
    </row>
    <row r="471" spans="1:8" x14ac:dyDescent="0.2">
      <c r="A471" s="21" t="s">
        <v>364</v>
      </c>
      <c r="B471" s="47">
        <v>42661</v>
      </c>
      <c r="C471" s="30" t="s">
        <v>105</v>
      </c>
      <c r="D471" s="31" t="s">
        <v>238</v>
      </c>
      <c r="E471" s="34"/>
      <c r="F471" s="25">
        <v>0</v>
      </c>
      <c r="G471" s="25">
        <v>7.5</v>
      </c>
      <c r="H471" s="25">
        <v>-20686.95</v>
      </c>
    </row>
    <row r="472" spans="1:8" x14ac:dyDescent="0.2">
      <c r="A472" s="21" t="s">
        <v>364</v>
      </c>
      <c r="B472" s="36">
        <v>42689</v>
      </c>
      <c r="C472" s="38" t="s">
        <v>105</v>
      </c>
      <c r="D472" s="24" t="s">
        <v>238</v>
      </c>
      <c r="E472" s="24"/>
      <c r="F472" s="25">
        <v>0</v>
      </c>
      <c r="G472" s="25">
        <v>15</v>
      </c>
      <c r="H472" s="25">
        <v>-29540.239999999998</v>
      </c>
    </row>
    <row r="473" spans="1:8" x14ac:dyDescent="0.2">
      <c r="A473" s="21" t="s">
        <v>364</v>
      </c>
      <c r="B473" s="46">
        <v>42710</v>
      </c>
      <c r="C473" s="26" t="s">
        <v>105</v>
      </c>
      <c r="D473" s="8" t="s">
        <v>283</v>
      </c>
      <c r="E473" s="33"/>
      <c r="F473" s="25">
        <v>0</v>
      </c>
      <c r="G473" s="25">
        <v>75</v>
      </c>
      <c r="H473" s="25">
        <v>-2656.6800000000003</v>
      </c>
    </row>
    <row r="474" spans="1:8" x14ac:dyDescent="0.2">
      <c r="A474" s="21" t="s">
        <v>364</v>
      </c>
      <c r="B474" s="47">
        <v>42724</v>
      </c>
      <c r="C474" s="30" t="s">
        <v>105</v>
      </c>
      <c r="D474" s="31" t="s">
        <v>119</v>
      </c>
      <c r="E474" s="34"/>
      <c r="F474" s="25">
        <v>0</v>
      </c>
      <c r="G474" s="25">
        <v>107.23</v>
      </c>
      <c r="H474" s="25">
        <v>3049.2199999999975</v>
      </c>
    </row>
    <row r="475" spans="1:8" x14ac:dyDescent="0.2">
      <c r="A475" s="21" t="s">
        <v>364</v>
      </c>
      <c r="B475" s="46">
        <v>42738</v>
      </c>
      <c r="C475" s="26" t="s">
        <v>105</v>
      </c>
      <c r="D475" s="8" t="s">
        <v>238</v>
      </c>
      <c r="E475" s="33"/>
      <c r="F475" s="25">
        <v>0</v>
      </c>
      <c r="G475" s="25">
        <v>7.5</v>
      </c>
      <c r="H475" s="25">
        <v>10811.039999999997</v>
      </c>
    </row>
    <row r="476" spans="1:8" x14ac:dyDescent="0.2">
      <c r="A476" s="21" t="s">
        <v>364</v>
      </c>
      <c r="B476" s="36">
        <v>42773</v>
      </c>
      <c r="C476" s="38" t="s">
        <v>105</v>
      </c>
      <c r="D476" s="24" t="s">
        <v>328</v>
      </c>
      <c r="E476" s="24"/>
      <c r="F476" s="25">
        <v>0</v>
      </c>
      <c r="G476" s="25">
        <v>14.5875</v>
      </c>
      <c r="H476" s="25">
        <v>12975.17</v>
      </c>
    </row>
    <row r="477" spans="1:8" x14ac:dyDescent="0.2">
      <c r="A477" s="21" t="s">
        <v>364</v>
      </c>
      <c r="B477" s="46">
        <v>42570</v>
      </c>
      <c r="C477" s="26" t="s">
        <v>106</v>
      </c>
      <c r="D477" s="8" t="s">
        <v>197</v>
      </c>
      <c r="E477" s="33"/>
      <c r="F477" s="25">
        <v>0</v>
      </c>
      <c r="G477" s="25">
        <v>8</v>
      </c>
      <c r="H477" s="25">
        <v>-9.75</v>
      </c>
    </row>
    <row r="478" spans="1:8" x14ac:dyDescent="0.2">
      <c r="A478" s="21" t="s">
        <v>364</v>
      </c>
      <c r="B478" s="46">
        <v>42598</v>
      </c>
      <c r="C478" s="26" t="s">
        <v>106</v>
      </c>
      <c r="D478" s="8" t="s">
        <v>197</v>
      </c>
      <c r="E478" s="33"/>
      <c r="F478" s="25">
        <v>0</v>
      </c>
      <c r="G478" s="25">
        <v>3</v>
      </c>
      <c r="H478" s="25">
        <v>-4604.7400000000007</v>
      </c>
    </row>
    <row r="479" spans="1:8" x14ac:dyDescent="0.2">
      <c r="A479" s="21" t="s">
        <v>364</v>
      </c>
      <c r="B479" s="46">
        <v>42619</v>
      </c>
      <c r="C479" s="26" t="s">
        <v>106</v>
      </c>
      <c r="D479" s="8" t="s">
        <v>197</v>
      </c>
      <c r="E479" s="33"/>
      <c r="F479" s="25">
        <v>0</v>
      </c>
      <c r="G479" s="25">
        <v>2</v>
      </c>
      <c r="H479" s="25">
        <v>-11352.169999999998</v>
      </c>
    </row>
    <row r="480" spans="1:8" x14ac:dyDescent="0.2">
      <c r="A480" s="21" t="s">
        <v>364</v>
      </c>
      <c r="B480" s="46">
        <v>42724</v>
      </c>
      <c r="C480" s="26" t="s">
        <v>106</v>
      </c>
      <c r="D480" s="8" t="s">
        <v>502</v>
      </c>
      <c r="E480" s="33"/>
      <c r="F480" s="25">
        <v>0</v>
      </c>
      <c r="G480" s="25">
        <v>92.8</v>
      </c>
      <c r="H480" s="25">
        <v>-7544.3500000000013</v>
      </c>
    </row>
    <row r="481" spans="1:8" x14ac:dyDescent="0.2">
      <c r="A481" s="21" t="s">
        <v>364</v>
      </c>
      <c r="B481" s="46">
        <v>42738</v>
      </c>
      <c r="C481" s="26" t="s">
        <v>106</v>
      </c>
      <c r="D481" s="8" t="s">
        <v>502</v>
      </c>
      <c r="E481" s="33"/>
      <c r="F481" s="25">
        <v>0</v>
      </c>
      <c r="G481" s="25">
        <v>92.2</v>
      </c>
      <c r="H481" s="25">
        <v>1502.5399999999975</v>
      </c>
    </row>
    <row r="482" spans="1:8" x14ac:dyDescent="0.2">
      <c r="A482" s="21" t="s">
        <v>364</v>
      </c>
      <c r="B482" s="46">
        <v>42738</v>
      </c>
      <c r="C482" s="26" t="s">
        <v>106</v>
      </c>
      <c r="D482" s="8" t="s">
        <v>302</v>
      </c>
      <c r="E482" s="33"/>
      <c r="F482" s="25">
        <v>0</v>
      </c>
      <c r="G482" s="25">
        <v>500</v>
      </c>
      <c r="H482" s="25">
        <v>10803.539999999997</v>
      </c>
    </row>
    <row r="483" spans="1:8" x14ac:dyDescent="0.2">
      <c r="A483" s="21" t="s">
        <v>364</v>
      </c>
      <c r="B483" s="46">
        <v>773132</v>
      </c>
      <c r="C483" s="26" t="s">
        <v>106</v>
      </c>
      <c r="D483" s="8" t="s">
        <v>503</v>
      </c>
      <c r="E483" s="33"/>
      <c r="F483" s="25">
        <v>0</v>
      </c>
      <c r="G483" s="25">
        <v>788</v>
      </c>
      <c r="H483" s="25">
        <v>-9238.2100000000009</v>
      </c>
    </row>
    <row r="484" spans="1:8" x14ac:dyDescent="0.2">
      <c r="A484" s="21" t="s">
        <v>364</v>
      </c>
      <c r="B484" s="27">
        <v>42444</v>
      </c>
      <c r="C484" s="26" t="s">
        <v>107</v>
      </c>
      <c r="D484" s="8" t="s">
        <v>504</v>
      </c>
      <c r="E484" s="24"/>
      <c r="F484" s="33">
        <v>0</v>
      </c>
      <c r="G484" s="33">
        <v>174.1</v>
      </c>
      <c r="H484" s="34">
        <v>14116.210000000001</v>
      </c>
    </row>
    <row r="485" spans="1:8" x14ac:dyDescent="0.2">
      <c r="A485" s="21" t="s">
        <v>364</v>
      </c>
      <c r="B485" s="47">
        <v>42598</v>
      </c>
      <c r="C485" s="26" t="s">
        <v>107</v>
      </c>
      <c r="D485" s="29" t="s">
        <v>505</v>
      </c>
      <c r="E485" s="34"/>
      <c r="F485" s="25">
        <v>0</v>
      </c>
      <c r="G485" s="25">
        <v>50</v>
      </c>
      <c r="H485" s="25">
        <v>-4363.7900000000009</v>
      </c>
    </row>
    <row r="486" spans="1:8" x14ac:dyDescent="0.2">
      <c r="A486" s="21" t="s">
        <v>364</v>
      </c>
      <c r="B486" s="47">
        <v>42675</v>
      </c>
      <c r="C486" s="30" t="s">
        <v>107</v>
      </c>
      <c r="D486" s="31" t="s">
        <v>506</v>
      </c>
      <c r="E486" s="33"/>
      <c r="F486" s="25">
        <v>0</v>
      </c>
      <c r="G486" s="25">
        <v>50</v>
      </c>
      <c r="H486" s="25">
        <v>-19814.289999999997</v>
      </c>
    </row>
    <row r="487" spans="1:8" x14ac:dyDescent="0.2">
      <c r="A487" s="21" t="s">
        <v>364</v>
      </c>
      <c r="B487" s="46">
        <v>42689</v>
      </c>
      <c r="C487" s="26" t="s">
        <v>107</v>
      </c>
      <c r="D487" s="8" t="s">
        <v>277</v>
      </c>
      <c r="E487" s="33"/>
      <c r="F487" s="25">
        <v>0</v>
      </c>
      <c r="G487" s="25">
        <v>60</v>
      </c>
      <c r="H487" s="25">
        <v>-29564.239999999998</v>
      </c>
    </row>
    <row r="488" spans="1:8" x14ac:dyDescent="0.2">
      <c r="A488" s="21" t="s">
        <v>364</v>
      </c>
      <c r="B488" s="46">
        <v>42724</v>
      </c>
      <c r="C488" s="26" t="s">
        <v>107</v>
      </c>
      <c r="D488" s="8" t="s">
        <v>296</v>
      </c>
      <c r="E488" s="33"/>
      <c r="F488" s="25">
        <v>0</v>
      </c>
      <c r="G488" s="25">
        <v>7</v>
      </c>
      <c r="H488" s="25">
        <v>-9355.36</v>
      </c>
    </row>
    <row r="489" spans="1:8" x14ac:dyDescent="0.2">
      <c r="A489" s="21" t="s">
        <v>364</v>
      </c>
      <c r="B489" s="36">
        <v>42773</v>
      </c>
      <c r="C489" s="38" t="s">
        <v>107</v>
      </c>
      <c r="D489" s="24" t="s">
        <v>427</v>
      </c>
      <c r="E489" s="24"/>
      <c r="F489" s="25">
        <v>0</v>
      </c>
      <c r="G489" s="25">
        <v>30</v>
      </c>
      <c r="H489" s="25">
        <v>12100.550000000001</v>
      </c>
    </row>
    <row r="490" spans="1:8" x14ac:dyDescent="0.2">
      <c r="A490" s="21" t="s">
        <v>364</v>
      </c>
      <c r="B490" s="36">
        <v>42787</v>
      </c>
      <c r="C490" s="38" t="s">
        <v>107</v>
      </c>
      <c r="D490" s="24" t="s">
        <v>427</v>
      </c>
      <c r="E490" s="24"/>
      <c r="F490" s="25">
        <v>0</v>
      </c>
      <c r="G490" s="25">
        <v>16</v>
      </c>
      <c r="H490" s="25">
        <v>13183.27</v>
      </c>
    </row>
    <row r="491" spans="1:8" x14ac:dyDescent="0.2">
      <c r="A491" s="21" t="s">
        <v>364</v>
      </c>
      <c r="B491" s="47">
        <v>42689</v>
      </c>
      <c r="C491" s="28" t="s">
        <v>189</v>
      </c>
      <c r="D491" s="29" t="s">
        <v>507</v>
      </c>
      <c r="E491" s="34"/>
      <c r="F491" s="25">
        <v>0</v>
      </c>
      <c r="G491" s="25">
        <v>12</v>
      </c>
      <c r="H491" s="25">
        <v>-29624.239999999998</v>
      </c>
    </row>
    <row r="492" spans="1:8" x14ac:dyDescent="0.2">
      <c r="A492" s="21" t="s">
        <v>364</v>
      </c>
      <c r="B492" s="46">
        <v>42752</v>
      </c>
      <c r="C492" s="26" t="s">
        <v>189</v>
      </c>
      <c r="D492" s="8" t="s">
        <v>508</v>
      </c>
      <c r="E492" s="33"/>
      <c r="F492" s="25">
        <v>0</v>
      </c>
      <c r="G492" s="25">
        <v>19.02</v>
      </c>
      <c r="H492" s="25">
        <v>15125.409999999998</v>
      </c>
    </row>
    <row r="493" spans="1:8" x14ac:dyDescent="0.2">
      <c r="A493" s="21" t="s">
        <v>364</v>
      </c>
      <c r="B493" s="46">
        <v>42752</v>
      </c>
      <c r="C493" s="26" t="s">
        <v>189</v>
      </c>
      <c r="D493" s="8" t="s">
        <v>508</v>
      </c>
      <c r="E493" s="33"/>
      <c r="F493" s="25">
        <v>0</v>
      </c>
      <c r="G493" s="25">
        <v>106</v>
      </c>
      <c r="H493" s="25">
        <v>15231.409999999998</v>
      </c>
    </row>
    <row r="494" spans="1:8" x14ac:dyDescent="0.2">
      <c r="A494" s="21" t="s">
        <v>364</v>
      </c>
      <c r="B494" s="36">
        <v>42787</v>
      </c>
      <c r="C494" s="38" t="s">
        <v>189</v>
      </c>
      <c r="D494" s="24" t="s">
        <v>509</v>
      </c>
      <c r="E494" s="24"/>
      <c r="F494" s="25">
        <v>0</v>
      </c>
      <c r="G494" s="25">
        <v>13.1</v>
      </c>
      <c r="H494" s="25">
        <v>13167.27</v>
      </c>
    </row>
    <row r="495" spans="1:8" x14ac:dyDescent="0.2">
      <c r="A495" s="21" t="s">
        <v>364</v>
      </c>
      <c r="B495" s="47">
        <v>42374</v>
      </c>
      <c r="C495" s="28" t="s">
        <v>87</v>
      </c>
      <c r="D495" s="29" t="s">
        <v>273</v>
      </c>
      <c r="E495" s="29"/>
      <c r="F495" s="33">
        <v>0</v>
      </c>
      <c r="G495" s="33">
        <v>22</v>
      </c>
      <c r="H495" s="34">
        <v>-8654.5</v>
      </c>
    </row>
    <row r="496" spans="1:8" x14ac:dyDescent="0.2">
      <c r="A496" s="21" t="s">
        <v>364</v>
      </c>
      <c r="B496" s="47">
        <v>42374</v>
      </c>
      <c r="C496" s="28" t="s">
        <v>87</v>
      </c>
      <c r="D496" s="29" t="s">
        <v>510</v>
      </c>
      <c r="E496" s="29"/>
      <c r="F496" s="33">
        <v>0</v>
      </c>
      <c r="G496" s="33">
        <v>20</v>
      </c>
      <c r="H496" s="34">
        <v>-5787.08</v>
      </c>
    </row>
    <row r="497" spans="1:8" x14ac:dyDescent="0.2">
      <c r="A497" s="21" t="s">
        <v>364</v>
      </c>
      <c r="B497" s="47">
        <v>42374</v>
      </c>
      <c r="C497" s="28" t="s">
        <v>87</v>
      </c>
      <c r="D497" s="29" t="s">
        <v>511</v>
      </c>
      <c r="E497" s="29"/>
      <c r="F497" s="33">
        <v>0</v>
      </c>
      <c r="G497" s="33">
        <v>62.15</v>
      </c>
      <c r="H497" s="34">
        <v>-5724.93</v>
      </c>
    </row>
    <row r="498" spans="1:8" x14ac:dyDescent="0.2">
      <c r="A498" s="21" t="s">
        <v>364</v>
      </c>
      <c r="B498" s="48">
        <v>42402</v>
      </c>
      <c r="C498" s="26" t="s">
        <v>87</v>
      </c>
      <c r="D498" s="12" t="s">
        <v>512</v>
      </c>
      <c r="E498" s="24"/>
      <c r="F498" s="33">
        <v>0</v>
      </c>
      <c r="G498" s="33">
        <v>23</v>
      </c>
      <c r="H498" s="34">
        <v>-3148.18</v>
      </c>
    </row>
    <row r="499" spans="1:8" x14ac:dyDescent="0.2">
      <c r="A499" s="21" t="s">
        <v>364</v>
      </c>
      <c r="B499" s="27">
        <v>42416</v>
      </c>
      <c r="C499" s="26" t="s">
        <v>87</v>
      </c>
      <c r="D499" s="43" t="s">
        <v>512</v>
      </c>
      <c r="E499" s="40"/>
      <c r="F499" s="33">
        <v>0</v>
      </c>
      <c r="G499" s="33">
        <v>21</v>
      </c>
      <c r="H499" s="34">
        <v>-2031.6699999999996</v>
      </c>
    </row>
    <row r="500" spans="1:8" x14ac:dyDescent="0.2">
      <c r="A500" s="21" t="s">
        <v>364</v>
      </c>
      <c r="B500" s="27">
        <v>42416</v>
      </c>
      <c r="C500" s="26" t="s">
        <v>87</v>
      </c>
      <c r="D500" s="44" t="s">
        <v>513</v>
      </c>
      <c r="E500" s="40"/>
      <c r="F500" s="33">
        <v>0</v>
      </c>
      <c r="G500" s="33">
        <v>1.0500000000000025</v>
      </c>
      <c r="H500" s="34">
        <v>-1938.6199999999997</v>
      </c>
    </row>
    <row r="501" spans="1:8" x14ac:dyDescent="0.2">
      <c r="A501" s="21" t="s">
        <v>364</v>
      </c>
      <c r="B501" s="48">
        <v>42430</v>
      </c>
      <c r="C501" s="26" t="s">
        <v>87</v>
      </c>
      <c r="D501" s="12" t="s">
        <v>512</v>
      </c>
      <c r="E501" s="24"/>
      <c r="F501" s="33">
        <v>0</v>
      </c>
      <c r="G501" s="33">
        <v>30</v>
      </c>
      <c r="H501" s="34">
        <v>-8578.02</v>
      </c>
    </row>
    <row r="502" spans="1:8" x14ac:dyDescent="0.2">
      <c r="A502" s="21" t="s">
        <v>364</v>
      </c>
      <c r="B502" s="48">
        <v>42430</v>
      </c>
      <c r="C502" s="26" t="s">
        <v>87</v>
      </c>
      <c r="D502" s="12" t="s">
        <v>513</v>
      </c>
      <c r="E502" s="24"/>
      <c r="F502" s="33">
        <v>0</v>
      </c>
      <c r="G502" s="33">
        <v>10.350000000000001</v>
      </c>
      <c r="H502" s="34">
        <v>-7795.67</v>
      </c>
    </row>
    <row r="503" spans="1:8" x14ac:dyDescent="0.2">
      <c r="A503" s="21" t="s">
        <v>364</v>
      </c>
      <c r="B503" s="48">
        <v>42444</v>
      </c>
      <c r="C503" s="26" t="s">
        <v>87</v>
      </c>
      <c r="D503" s="45" t="s">
        <v>512</v>
      </c>
      <c r="E503" s="40"/>
      <c r="F503" s="33">
        <v>0</v>
      </c>
      <c r="G503" s="33">
        <v>33</v>
      </c>
      <c r="H503" s="34">
        <v>7460.61</v>
      </c>
    </row>
    <row r="504" spans="1:8" x14ac:dyDescent="0.2">
      <c r="A504" s="21" t="s">
        <v>364</v>
      </c>
      <c r="B504" s="48">
        <v>42444</v>
      </c>
      <c r="C504" s="26" t="s">
        <v>87</v>
      </c>
      <c r="D504" s="45" t="s">
        <v>513</v>
      </c>
      <c r="E504" s="40"/>
      <c r="F504" s="33">
        <v>0</v>
      </c>
      <c r="G504" s="33">
        <v>10</v>
      </c>
      <c r="H504" s="34">
        <v>9425.9800000000014</v>
      </c>
    </row>
    <row r="505" spans="1:8" x14ac:dyDescent="0.2">
      <c r="A505" s="21" t="s">
        <v>364</v>
      </c>
      <c r="B505" s="48">
        <v>42444</v>
      </c>
      <c r="C505" s="26" t="s">
        <v>87</v>
      </c>
      <c r="D505" s="45" t="s">
        <v>513</v>
      </c>
      <c r="E505" s="40"/>
      <c r="F505" s="33">
        <v>0</v>
      </c>
      <c r="G505" s="33">
        <v>21.700000000000003</v>
      </c>
      <c r="H505" s="34">
        <v>9447.6800000000021</v>
      </c>
    </row>
    <row r="506" spans="1:8" x14ac:dyDescent="0.2">
      <c r="A506" s="21" t="s">
        <v>364</v>
      </c>
      <c r="B506" s="27">
        <v>42468</v>
      </c>
      <c r="C506" s="26" t="s">
        <v>87</v>
      </c>
      <c r="D506" s="8" t="s">
        <v>261</v>
      </c>
      <c r="E506" s="24"/>
      <c r="F506" s="33">
        <v>0</v>
      </c>
      <c r="G506" s="33">
        <v>5246.99</v>
      </c>
      <c r="H506" s="34">
        <v>31810.660000000003</v>
      </c>
    </row>
    <row r="507" spans="1:8" x14ac:dyDescent="0.2">
      <c r="A507" s="21" t="s">
        <v>364</v>
      </c>
      <c r="B507" s="27">
        <v>42513</v>
      </c>
      <c r="C507" s="26" t="s">
        <v>87</v>
      </c>
      <c r="D507" s="8" t="s">
        <v>273</v>
      </c>
      <c r="E507" s="24"/>
      <c r="F507" s="25">
        <v>0</v>
      </c>
      <c r="G507" s="33">
        <v>60</v>
      </c>
      <c r="H507" s="34">
        <v>-952.83000000000175</v>
      </c>
    </row>
    <row r="508" spans="1:8" x14ac:dyDescent="0.2">
      <c r="A508" s="21" t="s">
        <v>364</v>
      </c>
      <c r="B508" s="27">
        <v>42513</v>
      </c>
      <c r="C508" s="26" t="s">
        <v>87</v>
      </c>
      <c r="D508" s="8" t="s">
        <v>416</v>
      </c>
      <c r="E508" s="24"/>
      <c r="F508" s="25">
        <v>0</v>
      </c>
      <c r="G508" s="33">
        <v>5.35</v>
      </c>
      <c r="H508" s="34">
        <v>1277.7199999999982</v>
      </c>
    </row>
    <row r="509" spans="1:8" x14ac:dyDescent="0.2">
      <c r="A509" s="21" t="s">
        <v>364</v>
      </c>
      <c r="B509" s="47">
        <v>42552</v>
      </c>
      <c r="C509" s="28" t="s">
        <v>87</v>
      </c>
      <c r="D509" s="29" t="s">
        <v>435</v>
      </c>
      <c r="E509" s="34"/>
      <c r="F509" s="25">
        <v>0</v>
      </c>
      <c r="G509" s="25">
        <v>1338</v>
      </c>
      <c r="H509" s="25">
        <v>1338</v>
      </c>
    </row>
    <row r="510" spans="1:8" x14ac:dyDescent="0.2">
      <c r="A510" s="21" t="s">
        <v>364</v>
      </c>
      <c r="B510" s="46">
        <v>42570</v>
      </c>
      <c r="C510" s="26" t="s">
        <v>87</v>
      </c>
      <c r="D510" s="8" t="s">
        <v>120</v>
      </c>
      <c r="E510" s="33"/>
      <c r="F510" s="25">
        <v>0</v>
      </c>
      <c r="G510" s="25">
        <v>8</v>
      </c>
      <c r="H510" s="25">
        <v>-9.75</v>
      </c>
    </row>
    <row r="511" spans="1:8" x14ac:dyDescent="0.2">
      <c r="A511" s="21" t="s">
        <v>364</v>
      </c>
      <c r="B511" s="46">
        <v>42598</v>
      </c>
      <c r="C511" s="26" t="s">
        <v>87</v>
      </c>
      <c r="D511" s="8" t="s">
        <v>120</v>
      </c>
      <c r="E511" s="33"/>
      <c r="F511" s="25">
        <v>0</v>
      </c>
      <c r="G511" s="25">
        <v>3</v>
      </c>
      <c r="H511" s="25">
        <v>-4604.7400000000007</v>
      </c>
    </row>
    <row r="512" spans="1:8" x14ac:dyDescent="0.2">
      <c r="A512" s="21" t="s">
        <v>364</v>
      </c>
      <c r="B512" s="46">
        <v>42619</v>
      </c>
      <c r="C512" s="26" t="s">
        <v>87</v>
      </c>
      <c r="D512" s="8" t="s">
        <v>120</v>
      </c>
      <c r="E512" s="33"/>
      <c r="F512" s="25">
        <v>0</v>
      </c>
      <c r="G512" s="25">
        <v>2</v>
      </c>
      <c r="H512" s="25">
        <v>-11352.169999999998</v>
      </c>
    </row>
    <row r="513" spans="1:8" x14ac:dyDescent="0.2">
      <c r="A513" s="21" t="s">
        <v>364</v>
      </c>
      <c r="B513" s="46">
        <v>42645</v>
      </c>
      <c r="C513" s="26" t="s">
        <v>87</v>
      </c>
      <c r="D513" s="8" t="s">
        <v>233</v>
      </c>
      <c r="E513" s="33"/>
      <c r="F513" s="25">
        <v>0</v>
      </c>
      <c r="G513" s="25">
        <v>194</v>
      </c>
      <c r="H513" s="25">
        <v>-15863.330000000002</v>
      </c>
    </row>
    <row r="514" spans="1:8" x14ac:dyDescent="0.2">
      <c r="A514" s="21" t="s">
        <v>364</v>
      </c>
      <c r="B514" s="46">
        <v>42645</v>
      </c>
      <c r="C514" s="26" t="s">
        <v>87</v>
      </c>
      <c r="D514" s="29" t="s">
        <v>236</v>
      </c>
      <c r="E514" s="34"/>
      <c r="F514" s="25">
        <v>0</v>
      </c>
      <c r="G514" s="25">
        <v>3583.17</v>
      </c>
      <c r="H514" s="25">
        <v>-10317.210000000001</v>
      </c>
    </row>
    <row r="515" spans="1:8" x14ac:dyDescent="0.2">
      <c r="A515" s="21" t="s">
        <v>364</v>
      </c>
      <c r="B515" s="46">
        <v>42661</v>
      </c>
      <c r="C515" s="26" t="s">
        <v>87</v>
      </c>
      <c r="D515" s="8" t="s">
        <v>261</v>
      </c>
      <c r="E515" s="33"/>
      <c r="F515" s="25">
        <v>0</v>
      </c>
      <c r="G515" s="25">
        <v>50</v>
      </c>
      <c r="H515" s="25">
        <v>-20743.100000000002</v>
      </c>
    </row>
    <row r="516" spans="1:8" x14ac:dyDescent="0.2">
      <c r="A516" s="21" t="s">
        <v>364</v>
      </c>
      <c r="B516" s="46">
        <v>42710</v>
      </c>
      <c r="C516" s="26" t="s">
        <v>87</v>
      </c>
      <c r="D516" s="8" t="s">
        <v>502</v>
      </c>
      <c r="E516" s="33"/>
      <c r="F516" s="25">
        <v>0</v>
      </c>
      <c r="G516" s="25">
        <v>0.35</v>
      </c>
      <c r="H516" s="25">
        <v>-29334.89</v>
      </c>
    </row>
    <row r="517" spans="1:8" x14ac:dyDescent="0.2">
      <c r="A517" s="21" t="s">
        <v>364</v>
      </c>
      <c r="B517" s="36">
        <v>42815</v>
      </c>
      <c r="C517" s="38" t="s">
        <v>87</v>
      </c>
      <c r="D517" s="24" t="s">
        <v>502</v>
      </c>
      <c r="E517" s="24"/>
      <c r="F517" s="25">
        <v>0</v>
      </c>
      <c r="G517" s="25">
        <v>1.05</v>
      </c>
      <c r="H517" s="25">
        <v>18585.202624999998</v>
      </c>
    </row>
    <row r="518" spans="1:8" x14ac:dyDescent="0.2">
      <c r="A518" s="21" t="s">
        <v>364</v>
      </c>
      <c r="B518" s="8" t="s">
        <v>415</v>
      </c>
      <c r="C518" s="26" t="s">
        <v>87</v>
      </c>
      <c r="D518" s="8" t="s">
        <v>120</v>
      </c>
      <c r="E518" s="24"/>
      <c r="F518" s="25">
        <v>0</v>
      </c>
      <c r="G518" s="33">
        <v>7681.12</v>
      </c>
      <c r="H518" s="34">
        <v>-23726.83</v>
      </c>
    </row>
    <row r="519" spans="1:8" x14ac:dyDescent="0.2">
      <c r="A519" s="21" t="s">
        <v>364</v>
      </c>
      <c r="B519" s="47">
        <v>42374</v>
      </c>
      <c r="C519" s="28" t="s">
        <v>88</v>
      </c>
      <c r="D519" s="29" t="s">
        <v>468</v>
      </c>
      <c r="E519" s="29"/>
      <c r="F519" s="33">
        <v>0</v>
      </c>
      <c r="G519" s="33">
        <v>206</v>
      </c>
      <c r="H519" s="34">
        <v>-6613.53</v>
      </c>
    </row>
    <row r="520" spans="1:8" x14ac:dyDescent="0.2">
      <c r="A520" s="21" t="s">
        <v>364</v>
      </c>
      <c r="B520" s="48">
        <v>42430</v>
      </c>
      <c r="C520" s="26" t="s">
        <v>88</v>
      </c>
      <c r="D520" s="12" t="s">
        <v>514</v>
      </c>
      <c r="E520" s="24"/>
      <c r="F520" s="33">
        <v>0</v>
      </c>
      <c r="G520" s="33">
        <v>90</v>
      </c>
      <c r="H520" s="34">
        <v>-7806.02</v>
      </c>
    </row>
    <row r="521" spans="1:8" x14ac:dyDescent="0.2">
      <c r="A521" s="21" t="s">
        <v>364</v>
      </c>
      <c r="B521" s="47">
        <v>42619</v>
      </c>
      <c r="C521" s="28" t="s">
        <v>88</v>
      </c>
      <c r="D521" s="29" t="s">
        <v>515</v>
      </c>
      <c r="E521" s="34"/>
      <c r="F521" s="25">
        <v>0</v>
      </c>
      <c r="G521" s="25">
        <v>530</v>
      </c>
      <c r="H521" s="25">
        <v>-10822.169999999998</v>
      </c>
    </row>
    <row r="522" spans="1:8" x14ac:dyDescent="0.2">
      <c r="A522" s="21" t="s">
        <v>364</v>
      </c>
      <c r="B522" s="47">
        <v>42374</v>
      </c>
      <c r="C522" s="28" t="s">
        <v>90</v>
      </c>
      <c r="D522" s="41" t="s">
        <v>196</v>
      </c>
      <c r="E522" s="29"/>
      <c r="F522" s="33">
        <v>0</v>
      </c>
      <c r="G522" s="41">
        <v>136</v>
      </c>
      <c r="H522" s="34">
        <v>-8691.5</v>
      </c>
    </row>
    <row r="523" spans="1:8" x14ac:dyDescent="0.2">
      <c r="A523" s="21" t="s">
        <v>364</v>
      </c>
      <c r="B523" s="48">
        <v>42402</v>
      </c>
      <c r="C523" s="26" t="s">
        <v>90</v>
      </c>
      <c r="D523" s="12" t="s">
        <v>516</v>
      </c>
      <c r="E523" s="24"/>
      <c r="F523" s="33">
        <v>0</v>
      </c>
      <c r="G523" s="33">
        <v>71</v>
      </c>
      <c r="H523" s="34">
        <v>-3066.18</v>
      </c>
    </row>
    <row r="524" spans="1:8" x14ac:dyDescent="0.2">
      <c r="A524" s="21" t="s">
        <v>364</v>
      </c>
      <c r="B524" s="27">
        <v>42416</v>
      </c>
      <c r="C524" s="26" t="s">
        <v>90</v>
      </c>
      <c r="D524" s="44" t="s">
        <v>516</v>
      </c>
      <c r="E524" s="40"/>
      <c r="F524" s="33">
        <v>0</v>
      </c>
      <c r="G524" s="33">
        <v>82</v>
      </c>
      <c r="H524" s="34">
        <v>-1939.6699999999996</v>
      </c>
    </row>
    <row r="525" spans="1:8" x14ac:dyDescent="0.2">
      <c r="A525" s="21" t="s">
        <v>364</v>
      </c>
      <c r="B525" s="48">
        <v>42430</v>
      </c>
      <c r="C525" s="26" t="s">
        <v>90</v>
      </c>
      <c r="D525" s="12" t="s">
        <v>516</v>
      </c>
      <c r="E525" s="24"/>
      <c r="F525" s="33">
        <v>0</v>
      </c>
      <c r="G525" s="33">
        <v>51</v>
      </c>
      <c r="H525" s="34">
        <v>-8491.02</v>
      </c>
    </row>
    <row r="526" spans="1:8" x14ac:dyDescent="0.2">
      <c r="A526" s="21" t="s">
        <v>364</v>
      </c>
      <c r="B526" s="48">
        <v>42444</v>
      </c>
      <c r="C526" s="26" t="s">
        <v>90</v>
      </c>
      <c r="D526" s="45" t="s">
        <v>516</v>
      </c>
      <c r="E526" s="40"/>
      <c r="F526" s="33">
        <v>0</v>
      </c>
      <c r="G526" s="33">
        <v>74</v>
      </c>
      <c r="H526" s="34">
        <v>7578.61</v>
      </c>
    </row>
    <row r="527" spans="1:8" x14ac:dyDescent="0.2">
      <c r="A527" s="21" t="s">
        <v>364</v>
      </c>
      <c r="B527" s="27">
        <v>42513</v>
      </c>
      <c r="C527" s="26" t="s">
        <v>90</v>
      </c>
      <c r="D527" s="8" t="s">
        <v>516</v>
      </c>
      <c r="E527" s="24"/>
      <c r="F527" s="25">
        <v>0</v>
      </c>
      <c r="G527" s="33">
        <v>133</v>
      </c>
      <c r="H527" s="34">
        <v>-1093.8300000000017</v>
      </c>
    </row>
    <row r="528" spans="1:8" x14ac:dyDescent="0.2">
      <c r="A528" s="21" t="s">
        <v>364</v>
      </c>
      <c r="B528" s="46">
        <v>42570</v>
      </c>
      <c r="C528" s="26" t="s">
        <v>90</v>
      </c>
      <c r="D528" s="8" t="s">
        <v>196</v>
      </c>
      <c r="E528" s="33"/>
      <c r="F528" s="25">
        <v>0</v>
      </c>
      <c r="G528" s="25">
        <v>60</v>
      </c>
      <c r="H528" s="25">
        <v>-17.75</v>
      </c>
    </row>
    <row r="529" spans="1:8" x14ac:dyDescent="0.2">
      <c r="A529" s="21" t="s">
        <v>364</v>
      </c>
      <c r="B529" s="46">
        <v>42598</v>
      </c>
      <c r="C529" s="26" t="s">
        <v>90</v>
      </c>
      <c r="D529" s="8" t="s">
        <v>196</v>
      </c>
      <c r="E529" s="33"/>
      <c r="F529" s="25">
        <v>0</v>
      </c>
      <c r="G529" s="25">
        <v>128</v>
      </c>
      <c r="H529" s="25">
        <v>-4607.7400000000007</v>
      </c>
    </row>
    <row r="530" spans="1:8" x14ac:dyDescent="0.2">
      <c r="A530" s="21" t="s">
        <v>364</v>
      </c>
      <c r="B530" s="46">
        <v>42619</v>
      </c>
      <c r="C530" s="26" t="s">
        <v>90</v>
      </c>
      <c r="D530" s="8" t="s">
        <v>196</v>
      </c>
      <c r="E530" s="33"/>
      <c r="F530" s="25">
        <v>0</v>
      </c>
      <c r="G530" s="25">
        <v>70</v>
      </c>
      <c r="H530" s="25">
        <v>-11376.169999999998</v>
      </c>
    </row>
    <row r="531" spans="1:8" x14ac:dyDescent="0.2">
      <c r="A531" s="21" t="s">
        <v>364</v>
      </c>
      <c r="B531" s="46">
        <v>42645</v>
      </c>
      <c r="C531" s="26" t="s">
        <v>90</v>
      </c>
      <c r="D531" s="8" t="s">
        <v>196</v>
      </c>
      <c r="E531" s="33"/>
      <c r="F531" s="25">
        <v>0</v>
      </c>
      <c r="G531" s="25">
        <v>210</v>
      </c>
      <c r="H531" s="25">
        <v>-16800.93</v>
      </c>
    </row>
    <row r="532" spans="1:8" x14ac:dyDescent="0.2">
      <c r="A532" s="21" t="s">
        <v>364</v>
      </c>
      <c r="B532" s="47">
        <v>42661</v>
      </c>
      <c r="C532" s="30" t="s">
        <v>90</v>
      </c>
      <c r="D532" s="31" t="s">
        <v>196</v>
      </c>
      <c r="E532" s="34"/>
      <c r="F532" s="25">
        <v>0</v>
      </c>
      <c r="G532" s="25">
        <v>68</v>
      </c>
      <c r="H532" s="25">
        <v>-21654.080000000002</v>
      </c>
    </row>
    <row r="533" spans="1:8" x14ac:dyDescent="0.2">
      <c r="A533" s="21" t="s">
        <v>364</v>
      </c>
      <c r="B533" s="47">
        <v>42689</v>
      </c>
      <c r="C533" s="28" t="s">
        <v>90</v>
      </c>
      <c r="D533" s="31" t="s">
        <v>275</v>
      </c>
      <c r="E533" s="34"/>
      <c r="F533" s="25">
        <v>0</v>
      </c>
      <c r="G533" s="25">
        <v>95</v>
      </c>
      <c r="H533" s="25">
        <v>-29777.219999999998</v>
      </c>
    </row>
    <row r="534" spans="1:8" x14ac:dyDescent="0.2">
      <c r="A534" s="21" t="s">
        <v>364</v>
      </c>
      <c r="B534" s="46">
        <v>42710</v>
      </c>
      <c r="C534" s="26" t="s">
        <v>90</v>
      </c>
      <c r="D534" s="8" t="s">
        <v>275</v>
      </c>
      <c r="E534" s="33"/>
      <c r="F534" s="25">
        <v>0</v>
      </c>
      <c r="G534" s="25">
        <v>115</v>
      </c>
      <c r="H534" s="25">
        <v>-29335.239999999998</v>
      </c>
    </row>
    <row r="535" spans="1:8" x14ac:dyDescent="0.2">
      <c r="A535" s="21" t="s">
        <v>364</v>
      </c>
      <c r="B535" s="46">
        <v>42724</v>
      </c>
      <c r="C535" s="26" t="s">
        <v>90</v>
      </c>
      <c r="D535" s="8" t="s">
        <v>275</v>
      </c>
      <c r="E535" s="33"/>
      <c r="F535" s="25">
        <v>0</v>
      </c>
      <c r="G535" s="25">
        <v>66</v>
      </c>
      <c r="H535" s="25">
        <v>-9362.36</v>
      </c>
    </row>
    <row r="536" spans="1:8" x14ac:dyDescent="0.2">
      <c r="A536" s="21" t="s">
        <v>364</v>
      </c>
      <c r="B536" s="46">
        <v>42738</v>
      </c>
      <c r="C536" s="26" t="s">
        <v>90</v>
      </c>
      <c r="D536" s="8" t="s">
        <v>275</v>
      </c>
      <c r="E536" s="33"/>
      <c r="F536" s="25">
        <v>0</v>
      </c>
      <c r="G536" s="25">
        <v>103</v>
      </c>
      <c r="H536" s="25">
        <v>1410.3399999999974</v>
      </c>
    </row>
    <row r="537" spans="1:8" x14ac:dyDescent="0.2">
      <c r="A537" s="21" t="s">
        <v>364</v>
      </c>
      <c r="B537" s="46">
        <v>42752</v>
      </c>
      <c r="C537" s="26" t="s">
        <v>90</v>
      </c>
      <c r="D537" s="8" t="s">
        <v>196</v>
      </c>
      <c r="E537" s="33"/>
      <c r="F537" s="25">
        <v>0</v>
      </c>
      <c r="G537" s="25">
        <v>83</v>
      </c>
      <c r="H537" s="25">
        <v>13283.789999999997</v>
      </c>
    </row>
    <row r="538" spans="1:8" x14ac:dyDescent="0.2">
      <c r="A538" s="21" t="s">
        <v>364</v>
      </c>
      <c r="B538" s="36">
        <v>42773</v>
      </c>
      <c r="C538" s="38" t="s">
        <v>90</v>
      </c>
      <c r="D538" s="24" t="s">
        <v>275</v>
      </c>
      <c r="E538" s="24"/>
      <c r="F538" s="25">
        <v>0</v>
      </c>
      <c r="G538" s="25">
        <v>87</v>
      </c>
      <c r="H538" s="25">
        <v>12035.45</v>
      </c>
    </row>
    <row r="539" spans="1:8" x14ac:dyDescent="0.2">
      <c r="A539" s="21" t="s">
        <v>364</v>
      </c>
      <c r="B539" s="36">
        <v>42787</v>
      </c>
      <c r="C539" s="38" t="s">
        <v>90</v>
      </c>
      <c r="D539" s="24" t="s">
        <v>331</v>
      </c>
      <c r="E539" s="24"/>
      <c r="F539" s="25">
        <v>0</v>
      </c>
      <c r="G539" s="25">
        <v>93</v>
      </c>
      <c r="H539" s="25">
        <v>13154.17</v>
      </c>
    </row>
    <row r="540" spans="1:8" x14ac:dyDescent="0.2">
      <c r="A540" s="21" t="s">
        <v>364</v>
      </c>
      <c r="B540" s="36">
        <v>42801</v>
      </c>
      <c r="C540" s="38" t="s">
        <v>90</v>
      </c>
      <c r="D540" s="24" t="s">
        <v>196</v>
      </c>
      <c r="E540" s="24"/>
      <c r="F540" s="25">
        <v>0</v>
      </c>
      <c r="G540" s="25">
        <v>51</v>
      </c>
      <c r="H540" s="25">
        <v>3279.8626250000016</v>
      </c>
    </row>
    <row r="541" spans="1:8" x14ac:dyDescent="0.2">
      <c r="A541" s="21" t="s">
        <v>364</v>
      </c>
      <c r="B541" s="36">
        <v>42815</v>
      </c>
      <c r="C541" s="38" t="s">
        <v>90</v>
      </c>
      <c r="D541" s="24" t="s">
        <v>196</v>
      </c>
      <c r="E541" s="24"/>
      <c r="F541" s="25">
        <v>0</v>
      </c>
      <c r="G541" s="25">
        <v>82</v>
      </c>
      <c r="H541" s="25">
        <v>18584.152624999999</v>
      </c>
    </row>
    <row r="542" spans="1:8" x14ac:dyDescent="0.2">
      <c r="A542" s="21" t="s">
        <v>364</v>
      </c>
      <c r="B542" s="46">
        <v>42619</v>
      </c>
      <c r="C542" s="26" t="s">
        <v>91</v>
      </c>
      <c r="D542" s="8" t="s">
        <v>222</v>
      </c>
      <c r="E542" s="33"/>
      <c r="F542" s="25">
        <v>0</v>
      </c>
      <c r="G542" s="25">
        <v>22</v>
      </c>
      <c r="H542" s="25">
        <v>-11354.169999999998</v>
      </c>
    </row>
    <row r="543" spans="1:8" x14ac:dyDescent="0.2">
      <c r="A543" s="21" t="s">
        <v>364</v>
      </c>
      <c r="B543" s="46">
        <v>42710</v>
      </c>
      <c r="C543" s="26" t="s">
        <v>92</v>
      </c>
      <c r="D543" s="8" t="s">
        <v>282</v>
      </c>
      <c r="E543" s="33"/>
      <c r="F543" s="25">
        <v>0</v>
      </c>
      <c r="G543" s="25">
        <v>17564</v>
      </c>
      <c r="H543" s="25">
        <v>-11554.89</v>
      </c>
    </row>
    <row r="544" spans="1:8" x14ac:dyDescent="0.2">
      <c r="A544" s="21" t="s">
        <v>364</v>
      </c>
      <c r="B544" s="47">
        <v>42710</v>
      </c>
      <c r="C544" s="30" t="s">
        <v>92</v>
      </c>
      <c r="D544" s="29" t="s">
        <v>282</v>
      </c>
      <c r="E544" s="34"/>
      <c r="F544" s="25">
        <v>0</v>
      </c>
      <c r="G544" s="25">
        <v>8772.2099999999991</v>
      </c>
      <c r="H544" s="25">
        <v>-2782.6800000000003</v>
      </c>
    </row>
    <row r="545" spans="1:8" x14ac:dyDescent="0.2">
      <c r="A545" s="21" t="s">
        <v>364</v>
      </c>
      <c r="B545" s="47">
        <v>42724</v>
      </c>
      <c r="C545" s="30" t="s">
        <v>92</v>
      </c>
      <c r="D545" s="31" t="s">
        <v>299</v>
      </c>
      <c r="E545" s="34"/>
      <c r="F545" s="25">
        <v>0</v>
      </c>
      <c r="G545" s="25">
        <v>9045.3799999999992</v>
      </c>
      <c r="H545" s="25">
        <v>1780.0099999999975</v>
      </c>
    </row>
    <row r="546" spans="1:8" x14ac:dyDescent="0.2">
      <c r="A546" s="21" t="s">
        <v>364</v>
      </c>
      <c r="B546" s="47">
        <v>42738</v>
      </c>
      <c r="C546" s="30" t="s">
        <v>92</v>
      </c>
      <c r="D546" s="31" t="s">
        <v>299</v>
      </c>
      <c r="E546" s="34"/>
      <c r="F546" s="25">
        <v>0</v>
      </c>
      <c r="G546" s="25">
        <v>8511</v>
      </c>
      <c r="H546" s="25">
        <v>10013.539999999997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85" zoomScaleNormal="85"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391"/>
  <sheetViews>
    <sheetView topLeftCell="J1" zoomScale="175" zoomScaleNormal="175" workbookViewId="0">
      <selection activeCell="J213" sqref="J213:J225"/>
    </sheetView>
  </sheetViews>
  <sheetFormatPr defaultColWidth="9.140625" defaultRowHeight="12.75" x14ac:dyDescent="0.2"/>
  <cols>
    <col min="1" max="1" width="1.7109375" bestFit="1" customWidth="1"/>
    <col min="2" max="2" width="9.42578125" bestFit="1" customWidth="1"/>
    <col min="3" max="3" width="10.85546875" style="57" bestFit="1" customWidth="1"/>
    <col min="4" max="4" width="10.140625" style="57" bestFit="1" customWidth="1"/>
    <col min="5" max="5" width="27.85546875" bestFit="1" customWidth="1"/>
    <col min="6" max="6" width="10" bestFit="1" customWidth="1"/>
    <col min="7" max="7" width="14" style="54" bestFit="1" customWidth="1"/>
    <col min="8" max="8" width="13.7109375" style="54" bestFit="1" customWidth="1"/>
    <col min="9" max="9" width="13.7109375" style="54" customWidth="1"/>
    <col min="10" max="10" width="42.28515625" style="54" bestFit="1" customWidth="1"/>
    <col min="11" max="11" width="11.140625" style="54" bestFit="1" customWidth="1"/>
    <col min="12" max="12" width="12" style="54" bestFit="1" customWidth="1"/>
    <col min="13" max="13" width="13.7109375" style="54" customWidth="1"/>
    <col min="15" max="19" width="11" customWidth="1"/>
    <col min="21" max="25" width="11.5703125" customWidth="1"/>
    <col min="27" max="31" width="11.140625" customWidth="1"/>
    <col min="39" max="43" width="11.85546875" customWidth="1"/>
    <col min="45" max="49" width="11.140625" customWidth="1"/>
  </cols>
  <sheetData>
    <row r="1" spans="1:49" ht="15" x14ac:dyDescent="0.25">
      <c r="A1" s="9"/>
      <c r="B1" s="412"/>
      <c r="C1" s="412"/>
      <c r="D1" s="412"/>
      <c r="E1" s="412"/>
      <c r="F1" s="3"/>
      <c r="G1" s="15"/>
      <c r="H1" s="34"/>
      <c r="I1" s="64"/>
      <c r="J1" s="64"/>
      <c r="K1" s="64"/>
      <c r="L1" s="64"/>
      <c r="M1" s="64"/>
      <c r="O1" s="108" t="s">
        <v>913</v>
      </c>
      <c r="P1" s="108" t="s">
        <v>777</v>
      </c>
      <c r="Q1" s="108" t="s">
        <v>915</v>
      </c>
      <c r="R1" s="108" t="s">
        <v>778</v>
      </c>
      <c r="S1" s="108" t="s">
        <v>779</v>
      </c>
      <c r="T1" s="136"/>
      <c r="U1" s="133" t="s">
        <v>913</v>
      </c>
      <c r="V1" s="133" t="s">
        <v>777</v>
      </c>
      <c r="W1" s="133" t="s">
        <v>915</v>
      </c>
      <c r="X1" s="133" t="s">
        <v>778</v>
      </c>
      <c r="Y1" s="133" t="s">
        <v>779</v>
      </c>
      <c r="Z1" s="135"/>
      <c r="AA1" s="133" t="s">
        <v>913</v>
      </c>
      <c r="AB1" s="134" t="s">
        <v>777</v>
      </c>
      <c r="AC1" s="133" t="s">
        <v>915</v>
      </c>
      <c r="AD1" s="133" t="s">
        <v>778</v>
      </c>
      <c r="AE1" s="133" t="s">
        <v>779</v>
      </c>
      <c r="AF1" s="135"/>
      <c r="AG1" s="133" t="s">
        <v>913</v>
      </c>
      <c r="AH1" s="134" t="s">
        <v>777</v>
      </c>
      <c r="AI1" s="133" t="s">
        <v>915</v>
      </c>
      <c r="AJ1" s="133" t="s">
        <v>778</v>
      </c>
      <c r="AK1" s="133" t="s">
        <v>779</v>
      </c>
      <c r="AL1" s="135"/>
      <c r="AM1" s="133" t="s">
        <v>913</v>
      </c>
      <c r="AN1" s="133" t="s">
        <v>777</v>
      </c>
      <c r="AO1" s="133" t="s">
        <v>915</v>
      </c>
      <c r="AP1" s="133" t="s">
        <v>778</v>
      </c>
      <c r="AQ1" s="133" t="s">
        <v>779</v>
      </c>
      <c r="AR1" s="135"/>
      <c r="AS1" s="133" t="s">
        <v>913</v>
      </c>
      <c r="AT1" s="133" t="s">
        <v>777</v>
      </c>
      <c r="AU1" s="133" t="s">
        <v>915</v>
      </c>
      <c r="AV1" s="133" t="s">
        <v>778</v>
      </c>
      <c r="AW1" s="133" t="s">
        <v>779</v>
      </c>
    </row>
    <row r="2" spans="1:49" x14ac:dyDescent="0.2">
      <c r="A2" s="12"/>
      <c r="B2" s="29" t="s">
        <v>0</v>
      </c>
      <c r="C2" s="47" t="s">
        <v>1</v>
      </c>
      <c r="D2" s="28" t="s">
        <v>588</v>
      </c>
      <c r="E2" s="8" t="s">
        <v>777</v>
      </c>
      <c r="F2" s="8" t="s">
        <v>848</v>
      </c>
      <c r="G2" s="34" t="s">
        <v>778</v>
      </c>
      <c r="H2" s="34" t="s">
        <v>779</v>
      </c>
      <c r="I2" s="64"/>
      <c r="J2" s="49" t="s">
        <v>309</v>
      </c>
      <c r="K2" t="s">
        <v>923</v>
      </c>
      <c r="L2" t="s">
        <v>924</v>
      </c>
      <c r="M2" s="64"/>
      <c r="O2" s="123" t="e">
        <f>' Community Program Expenses'!#REF!</f>
        <v>#REF!</v>
      </c>
      <c r="P2" s="124" t="e">
        <f>' Community Program Expenses'!#REF!</f>
        <v>#REF!</v>
      </c>
      <c r="Q2" s="125" t="e">
        <f>' Community Program Expenses'!#REF!</f>
        <v>#REF!</v>
      </c>
      <c r="R2" s="126">
        <f>H24</f>
        <v>851</v>
      </c>
      <c r="S2" s="126">
        <f>N24</f>
        <v>0</v>
      </c>
      <c r="U2" s="127" t="e">
        <f>' Community Program Expenses'!#REF!</f>
        <v>#REF!</v>
      </c>
      <c r="V2" s="128" t="e">
        <f>' Community Program Expenses'!#REF!</f>
        <v>#REF!</v>
      </c>
      <c r="W2" s="129" t="e">
        <f>' Community Program Expenses'!#REF!</f>
        <v>#REF!</v>
      </c>
      <c r="X2" s="129" t="e">
        <f>' Community Program Expenses'!#REF!</f>
        <v>#REF!</v>
      </c>
      <c r="Y2" s="129" t="e">
        <f>' Community Program Expenses'!#REF!</f>
        <v>#REF!</v>
      </c>
      <c r="Z2" s="136"/>
      <c r="AA2" s="127" t="e">
        <f>' Community Program Expenses'!#REF!</f>
        <v>#REF!</v>
      </c>
      <c r="AB2" s="130" t="e">
        <f>' Community Program Expenses'!#REF!</f>
        <v>#REF!</v>
      </c>
      <c r="AC2" s="129" t="e">
        <f>' Community Program Expenses'!#REF!</f>
        <v>#REF!</v>
      </c>
      <c r="AD2" s="129" t="e">
        <f>' Community Program Expenses'!#REF!</f>
        <v>#REF!</v>
      </c>
      <c r="AE2" s="129" t="e">
        <f>' Community Program Expenses'!#REF!</f>
        <v>#REF!</v>
      </c>
      <c r="AF2" s="136"/>
      <c r="AG2" s="127" t="e">
        <f>' Community Program Expenses'!#REF!</f>
        <v>#REF!</v>
      </c>
      <c r="AH2" s="130" t="e">
        <f>' Community Program Expenses'!#REF!</f>
        <v>#REF!</v>
      </c>
      <c r="AI2" s="131" t="e">
        <f>' Community Program Expenses'!#REF!</f>
        <v>#REF!</v>
      </c>
      <c r="AJ2" s="131" t="e">
        <f>' Community Program Expenses'!#REF!</f>
        <v>#REF!</v>
      </c>
      <c r="AK2" s="131" t="e">
        <f>' Community Program Expenses'!#REF!</f>
        <v>#REF!</v>
      </c>
      <c r="AL2" s="136"/>
      <c r="AM2" s="127" t="e">
        <f>' Community Program Expenses'!#REF!</f>
        <v>#REF!</v>
      </c>
      <c r="AN2" s="130" t="e">
        <f>' Community Program Expenses'!#REF!</f>
        <v>#REF!</v>
      </c>
      <c r="AO2" s="131" t="e">
        <f>' Community Program Expenses'!#REF!</f>
        <v>#REF!</v>
      </c>
      <c r="AP2" s="131" t="e">
        <f>' Community Program Expenses'!#REF!</f>
        <v>#REF!</v>
      </c>
      <c r="AQ2" s="131" t="e">
        <f>' Community Program Expenses'!#REF!</f>
        <v>#REF!</v>
      </c>
      <c r="AR2" s="136"/>
      <c r="AS2" s="132" t="e">
        <f>' Community Program Expenses'!#REF!</f>
        <v>#REF!</v>
      </c>
      <c r="AT2" s="131" t="e">
        <f>' Community Program Expenses'!#REF!</f>
        <v>#REF!</v>
      </c>
      <c r="AU2" s="131" t="e">
        <f>' Community Program Expenses'!#REF!</f>
        <v>#REF!</v>
      </c>
      <c r="AV2" s="131" t="e">
        <f>' Community Program Expenses'!#REF!</f>
        <v>#REF!</v>
      </c>
      <c r="AW2" s="131" t="e">
        <f>' Community Program Expenses'!#REF!</f>
        <v>#REF!</v>
      </c>
    </row>
    <row r="3" spans="1:49" x14ac:dyDescent="0.2">
      <c r="A3" s="26"/>
      <c r="B3" s="29">
        <v>7403</v>
      </c>
      <c r="C3" s="66">
        <v>43467</v>
      </c>
      <c r="D3" s="87" t="s">
        <v>794</v>
      </c>
      <c r="E3" s="8" t="s">
        <v>295</v>
      </c>
      <c r="F3" s="12"/>
      <c r="G3" s="34">
        <v>62.18</v>
      </c>
      <c r="H3" s="45"/>
      <c r="I3" s="137"/>
      <c r="J3" s="50" t="s">
        <v>792</v>
      </c>
      <c r="K3">
        <v>300</v>
      </c>
      <c r="L3"/>
      <c r="M3" s="137"/>
      <c r="O3" s="109" t="e">
        <f>' Community Program Expenses'!#REF!</f>
        <v>#REF!</v>
      </c>
      <c r="P3" s="120" t="e">
        <f>' Community Program Expenses'!#REF!</f>
        <v>#REF!</v>
      </c>
      <c r="Q3" s="121" t="e">
        <f>' Community Program Expenses'!#REF!</f>
        <v>#REF!</v>
      </c>
      <c r="R3" s="110">
        <f>H44</f>
        <v>0</v>
      </c>
      <c r="S3" s="110">
        <f>SUMIF($C$2:$C$406,"=i2",$F$2:$F$406)</f>
        <v>0</v>
      </c>
      <c r="U3" s="98" t="e">
        <f>' Community Program Expenses'!#REF!</f>
        <v>#REF!</v>
      </c>
      <c r="V3" s="115" t="e">
        <f>' Community Program Expenses'!#REF!</f>
        <v>#REF!</v>
      </c>
      <c r="W3" s="116" t="e">
        <f>' Community Program Expenses'!#REF!</f>
        <v>#REF!</v>
      </c>
      <c r="X3" s="116" t="e">
        <f>' Community Program Expenses'!#REF!</f>
        <v>#REF!</v>
      </c>
      <c r="Y3" s="116" t="e">
        <f>' Community Program Expenses'!#REF!</f>
        <v>#REF!</v>
      </c>
      <c r="Z3" s="136"/>
      <c r="AA3" s="98">
        <f>' Community Program Expenses'!G5</f>
        <v>0</v>
      </c>
      <c r="AB3" s="118">
        <f>' Community Program Expenses'!H5</f>
        <v>0</v>
      </c>
      <c r="AC3" s="116" t="e">
        <f>' Community Program Expenses'!#REF!</f>
        <v>#REF!</v>
      </c>
      <c r="AD3" s="116">
        <f>' Community Program Expenses'!M5</f>
        <v>0</v>
      </c>
      <c r="AE3" s="116" t="str">
        <f>' Community Program Expenses'!N5</f>
        <v>Requirement is for six boxes for all points - $1320 plus shipping</v>
      </c>
      <c r="AF3" s="136"/>
      <c r="AG3" s="98" t="e">
        <f>' Community Program Expenses'!#REF!</f>
        <v>#REF!</v>
      </c>
      <c r="AH3" s="118" t="e">
        <f>' Community Program Expenses'!#REF!</f>
        <v>#REF!</v>
      </c>
      <c r="AI3" s="116" t="e">
        <f>' Community Program Expenses'!#REF!</f>
        <v>#REF!</v>
      </c>
      <c r="AJ3" s="116" t="e">
        <f>' Community Program Expenses'!#REF!</f>
        <v>#REF!</v>
      </c>
      <c r="AK3" s="116" t="e">
        <f>' Community Program Expenses'!#REF!</f>
        <v>#REF!</v>
      </c>
      <c r="AL3" s="136"/>
      <c r="AM3" s="98" t="e">
        <f>' Community Program Expenses'!#REF!</f>
        <v>#REF!</v>
      </c>
      <c r="AN3" s="118" t="e">
        <f>' Community Program Expenses'!#REF!</f>
        <v>#REF!</v>
      </c>
      <c r="AO3" s="119" t="e">
        <f>' Community Program Expenses'!#REF!</f>
        <v>#REF!</v>
      </c>
      <c r="AP3" s="119" t="e">
        <f>' Community Program Expenses'!#REF!</f>
        <v>#REF!</v>
      </c>
      <c r="AQ3" s="119" t="e">
        <f>' Community Program Expenses'!#REF!</f>
        <v>#REF!</v>
      </c>
      <c r="AR3" s="136"/>
      <c r="AS3" s="114" t="e">
        <f>' Community Program Expenses'!#REF!</f>
        <v>#REF!</v>
      </c>
      <c r="AT3" s="119" t="e">
        <f>' Community Program Expenses'!#REF!</f>
        <v>#REF!</v>
      </c>
      <c r="AU3" s="119" t="e">
        <f>' Community Program Expenses'!#REF!</f>
        <v>#REF!</v>
      </c>
      <c r="AV3" s="119" t="e">
        <f>' Community Program Expenses'!#REF!</f>
        <v>#REF!</v>
      </c>
      <c r="AW3" s="119" t="e">
        <f>' Community Program Expenses'!#REF!</f>
        <v>#REF!</v>
      </c>
    </row>
    <row r="4" spans="1:49" x14ac:dyDescent="0.2">
      <c r="A4" s="12"/>
      <c r="B4" s="29">
        <v>7401</v>
      </c>
      <c r="C4" s="66">
        <v>43467</v>
      </c>
      <c r="D4" s="87" t="s">
        <v>31</v>
      </c>
      <c r="E4" s="8" t="s">
        <v>255</v>
      </c>
      <c r="F4" s="12"/>
      <c r="G4" s="34">
        <v>265.39999999999998</v>
      </c>
      <c r="H4" s="45"/>
      <c r="I4" s="137"/>
      <c r="J4" s="84" t="s">
        <v>599</v>
      </c>
      <c r="K4">
        <v>100</v>
      </c>
      <c r="L4"/>
      <c r="M4" s="137"/>
      <c r="O4" s="109" t="e">
        <f>' Community Program Expenses'!#REF!</f>
        <v>#REF!</v>
      </c>
      <c r="P4" s="120" t="e">
        <f>' Community Program Expenses'!#REF!</f>
        <v>#REF!</v>
      </c>
      <c r="Q4" s="121" t="e">
        <f>' Community Program Expenses'!#REF!</f>
        <v>#REF!</v>
      </c>
      <c r="R4" s="110">
        <f>SUMIF($C$2:$C$406,"=i3",$E$2:$E$406)</f>
        <v>0</v>
      </c>
      <c r="S4" s="110">
        <f>SUMIF($C$2:$C$406,"=i3",$F$2:$F$406)</f>
        <v>0</v>
      </c>
      <c r="U4" s="98" t="e">
        <f>' Community Program Expenses'!#REF!</f>
        <v>#REF!</v>
      </c>
      <c r="V4" s="115" t="e">
        <f>' Community Program Expenses'!#REF!</f>
        <v>#REF!</v>
      </c>
      <c r="W4" s="116" t="e">
        <f>' Community Program Expenses'!#REF!</f>
        <v>#REF!</v>
      </c>
      <c r="X4" s="116" t="e">
        <f>' Community Program Expenses'!#REF!</f>
        <v>#REF!</v>
      </c>
      <c r="Y4" s="116" t="e">
        <f>' Community Program Expenses'!#REF!</f>
        <v>#REF!</v>
      </c>
      <c r="Z4" s="136"/>
      <c r="AA4" s="98" t="s">
        <v>926</v>
      </c>
      <c r="AB4" s="118" t="e">
        <f>' Community Program Expenses'!#REF!</f>
        <v>#REF!</v>
      </c>
      <c r="AC4" s="116" t="e">
        <f>' Community Program Expenses'!#REF!</f>
        <v>#REF!</v>
      </c>
      <c r="AD4" s="116" t="e">
        <f>' Community Program Expenses'!#REF!</f>
        <v>#REF!</v>
      </c>
      <c r="AE4" s="116" t="e">
        <f>' Community Program Expenses'!#REF!</f>
        <v>#REF!</v>
      </c>
      <c r="AF4" s="136"/>
      <c r="AG4" s="98" t="e">
        <f>' Community Program Expenses'!#REF!</f>
        <v>#REF!</v>
      </c>
      <c r="AH4" s="118" t="e">
        <f>' Community Program Expenses'!#REF!</f>
        <v>#REF!</v>
      </c>
      <c r="AI4" s="116" t="e">
        <f>' Community Program Expenses'!#REF!</f>
        <v>#REF!</v>
      </c>
      <c r="AJ4" s="116" t="e">
        <f>' Community Program Expenses'!#REF!</f>
        <v>#REF!</v>
      </c>
      <c r="AK4" s="116" t="e">
        <f>' Community Program Expenses'!#REF!</f>
        <v>#REF!</v>
      </c>
      <c r="AL4" s="136"/>
      <c r="AM4" s="98" t="e">
        <f>' Community Program Expenses'!#REF!</f>
        <v>#REF!</v>
      </c>
      <c r="AN4" s="118" t="e">
        <f>' Community Program Expenses'!#REF!</f>
        <v>#REF!</v>
      </c>
      <c r="AO4" s="119" t="e">
        <f>' Community Program Expenses'!#REF!</f>
        <v>#REF!</v>
      </c>
      <c r="AP4" s="119" t="e">
        <f>' Community Program Expenses'!#REF!</f>
        <v>#REF!</v>
      </c>
      <c r="AQ4" s="119" t="e">
        <f>' Community Program Expenses'!#REF!</f>
        <v>#REF!</v>
      </c>
      <c r="AR4" s="136"/>
      <c r="AS4" s="114" t="e">
        <f>' Community Program Expenses'!#REF!</f>
        <v>#REF!</v>
      </c>
      <c r="AT4" s="119" t="e">
        <f>' Community Program Expenses'!#REF!</f>
        <v>#REF!</v>
      </c>
      <c r="AU4" s="119" t="e">
        <f>' Community Program Expenses'!#REF!</f>
        <v>#REF!</v>
      </c>
      <c r="AV4" s="119" t="e">
        <f>' Community Program Expenses'!#REF!</f>
        <v>#REF!</v>
      </c>
      <c r="AW4" s="119" t="e">
        <f>' Community Program Expenses'!#REF!</f>
        <v>#REF!</v>
      </c>
    </row>
    <row r="5" spans="1:49" x14ac:dyDescent="0.2">
      <c r="A5" s="24"/>
      <c r="B5" s="24"/>
      <c r="C5" s="47">
        <v>43467</v>
      </c>
      <c r="D5" s="28" t="s">
        <v>84</v>
      </c>
      <c r="E5" s="8" t="s">
        <v>200</v>
      </c>
      <c r="F5" s="12"/>
      <c r="G5" s="34">
        <v>0</v>
      </c>
      <c r="H5" s="34">
        <v>4551.0642499999994</v>
      </c>
      <c r="I5" s="64"/>
      <c r="J5" s="84" t="s">
        <v>918</v>
      </c>
      <c r="K5">
        <v>100</v>
      </c>
      <c r="L5"/>
      <c r="M5" s="64"/>
      <c r="O5" s="109" t="e">
        <f>' Community Program Expenses'!#REF!</f>
        <v>#REF!</v>
      </c>
      <c r="P5" s="120" t="e">
        <f>' Community Program Expenses'!#REF!</f>
        <v>#REF!</v>
      </c>
      <c r="Q5" s="121" t="e">
        <f>' Community Program Expenses'!#REF!</f>
        <v>#REF!</v>
      </c>
      <c r="R5" s="110">
        <f>SUMIF($C$2:$C$406,"=i4",$E$2:$E$406)</f>
        <v>0</v>
      </c>
      <c r="S5" s="110">
        <f>SUMIF($C$2:$C$406,"=i4",$F$2:$F$406)</f>
        <v>0</v>
      </c>
      <c r="U5" s="98" t="e">
        <f>' Community Program Expenses'!#REF!</f>
        <v>#REF!</v>
      </c>
      <c r="V5" s="115" t="e">
        <f>' Community Program Expenses'!#REF!</f>
        <v>#REF!</v>
      </c>
      <c r="W5" s="116" t="e">
        <f>' Community Program Expenses'!#REF!</f>
        <v>#REF!</v>
      </c>
      <c r="X5" s="116" t="e">
        <f>' Community Program Expenses'!#REF!</f>
        <v>#REF!</v>
      </c>
      <c r="Y5" s="116" t="e">
        <f>' Community Program Expenses'!#REF!</f>
        <v>#REF!</v>
      </c>
      <c r="Z5" s="136"/>
      <c r="AA5" s="98">
        <f>' Community Program Expenses'!G8</f>
        <v>0</v>
      </c>
      <c r="AB5" s="118">
        <f>' Community Program Expenses'!H8</f>
        <v>0</v>
      </c>
      <c r="AC5" s="116" t="e">
        <f>' Community Program Expenses'!#REF!</f>
        <v>#REF!</v>
      </c>
      <c r="AD5" s="116">
        <f>' Community Program Expenses'!M8</f>
        <v>0</v>
      </c>
      <c r="AE5" s="116" t="str">
        <f>' Community Program Expenses'!N8</f>
        <v>Need full trailer of 110 or 208 chairs for area</v>
      </c>
      <c r="AF5" s="136"/>
      <c r="AG5" s="98" t="e">
        <f>' Community Program Expenses'!#REF!</f>
        <v>#REF!</v>
      </c>
      <c r="AH5" s="118" t="e">
        <f>' Community Program Expenses'!#REF!</f>
        <v>#REF!</v>
      </c>
      <c r="AI5" s="116" t="e">
        <f>' Community Program Expenses'!#REF!</f>
        <v>#REF!</v>
      </c>
      <c r="AJ5" s="116" t="e">
        <f>' Community Program Expenses'!#REF!</f>
        <v>#REF!</v>
      </c>
      <c r="AK5" s="116" t="e">
        <f>' Community Program Expenses'!#REF!</f>
        <v>#REF!</v>
      </c>
      <c r="AL5" s="136"/>
      <c r="AM5" s="98" t="e">
        <f>' Community Program Expenses'!#REF!</f>
        <v>#REF!</v>
      </c>
      <c r="AN5" s="118" t="e">
        <f>' Community Program Expenses'!#REF!</f>
        <v>#REF!</v>
      </c>
      <c r="AO5" s="119" t="e">
        <f>' Community Program Expenses'!#REF!</f>
        <v>#REF!</v>
      </c>
      <c r="AP5" s="119" t="e">
        <f>' Community Program Expenses'!#REF!</f>
        <v>#REF!</v>
      </c>
      <c r="AQ5" s="119" t="e">
        <f>' Community Program Expenses'!#REF!</f>
        <v>#REF!</v>
      </c>
      <c r="AR5" s="136"/>
      <c r="AS5" s="114" t="e">
        <f>' Community Program Expenses'!#REF!</f>
        <v>#REF!</v>
      </c>
      <c r="AT5" s="119" t="e">
        <f>' Community Program Expenses'!#REF!</f>
        <v>#REF!</v>
      </c>
      <c r="AU5" s="119" t="e">
        <f>' Community Program Expenses'!#REF!</f>
        <v>#REF!</v>
      </c>
      <c r="AV5" s="119" t="e">
        <f>' Community Program Expenses'!#REF!</f>
        <v>#REF!</v>
      </c>
      <c r="AW5" s="119" t="e">
        <f>' Community Program Expenses'!#REF!</f>
        <v>#REF!</v>
      </c>
    </row>
    <row r="6" spans="1:49" x14ac:dyDescent="0.2">
      <c r="A6" s="24"/>
      <c r="B6" s="24"/>
      <c r="C6" s="47">
        <v>43467</v>
      </c>
      <c r="D6" s="28" t="s">
        <v>93</v>
      </c>
      <c r="E6" s="8" t="s">
        <v>940</v>
      </c>
      <c r="F6" s="12"/>
      <c r="G6" s="34"/>
      <c r="H6" s="34">
        <v>86</v>
      </c>
      <c r="I6" s="137"/>
      <c r="J6" s="84" t="s">
        <v>919</v>
      </c>
      <c r="K6">
        <v>100</v>
      </c>
      <c r="L6"/>
      <c r="M6" s="137"/>
      <c r="O6" s="109" t="e">
        <f>' Community Program Expenses'!#REF!</f>
        <v>#REF!</v>
      </c>
      <c r="P6" s="120" t="e">
        <f>' Community Program Expenses'!#REF!</f>
        <v>#REF!</v>
      </c>
      <c r="Q6" s="121" t="e">
        <f>' Community Program Expenses'!#REF!</f>
        <v>#REF!</v>
      </c>
      <c r="R6" s="110">
        <f>SUMIF($C$2:$C$406,"=i5",$E$2:$E$406)</f>
        <v>0</v>
      </c>
      <c r="S6" s="110">
        <f>SUMIF($C$2:$C$406,"=i5",$F$2:$F$406)</f>
        <v>0</v>
      </c>
      <c r="U6" s="98" t="e">
        <f>' Community Program Expenses'!#REF!</f>
        <v>#REF!</v>
      </c>
      <c r="V6" s="115" t="e">
        <f>' Community Program Expenses'!#REF!</f>
        <v>#REF!</v>
      </c>
      <c r="W6" s="116" t="e">
        <f>' Community Program Expenses'!#REF!</f>
        <v>#REF!</v>
      </c>
      <c r="X6" s="116" t="e">
        <f>' Community Program Expenses'!#REF!</f>
        <v>#REF!</v>
      </c>
      <c r="Y6" s="116" t="e">
        <f>' Community Program Expenses'!#REF!</f>
        <v>#REF!</v>
      </c>
      <c r="Z6" s="136"/>
      <c r="AA6" s="98">
        <f>' Community Program Expenses'!G9</f>
        <v>0</v>
      </c>
      <c r="AB6" s="118">
        <f>' Community Program Expenses'!H9</f>
        <v>0</v>
      </c>
      <c r="AC6" s="116" t="e">
        <f>' Community Program Expenses'!#REF!</f>
        <v>#REF!</v>
      </c>
      <c r="AD6" s="116">
        <f>' Community Program Expenses'!M9</f>
        <v>0</v>
      </c>
      <c r="AE6" s="116">
        <f>' Community Program Expenses'!N9</f>
        <v>0</v>
      </c>
      <c r="AF6" s="136"/>
      <c r="AG6" s="98" t="e">
        <f>' Community Program Expenses'!#REF!</f>
        <v>#REF!</v>
      </c>
      <c r="AH6" s="118" t="e">
        <f>' Community Program Expenses'!#REF!</f>
        <v>#REF!</v>
      </c>
      <c r="AI6" s="116" t="e">
        <f>' Community Program Expenses'!#REF!</f>
        <v>#REF!</v>
      </c>
      <c r="AJ6" s="116" t="e">
        <f>' Community Program Expenses'!#REF!</f>
        <v>#REF!</v>
      </c>
      <c r="AK6" s="116" t="e">
        <f>' Community Program Expenses'!#REF!</f>
        <v>#REF!</v>
      </c>
      <c r="AL6" s="136"/>
      <c r="AM6" s="98" t="e">
        <f>' Community Program Expenses'!#REF!</f>
        <v>#REF!</v>
      </c>
      <c r="AN6" s="118" t="e">
        <f>' Community Program Expenses'!#REF!</f>
        <v>#REF!</v>
      </c>
      <c r="AO6" s="119" t="e">
        <f>' Community Program Expenses'!#REF!</f>
        <v>#REF!</v>
      </c>
      <c r="AP6" s="119" t="e">
        <f>' Community Program Expenses'!#REF!</f>
        <v>#REF!</v>
      </c>
      <c r="AQ6" s="119" t="e">
        <f>' Community Program Expenses'!#REF!</f>
        <v>#REF!</v>
      </c>
      <c r="AR6" s="136"/>
      <c r="AS6" s="114" t="e">
        <f>' Community Program Expenses'!#REF!</f>
        <v>#REF!</v>
      </c>
      <c r="AT6" s="119" t="e">
        <f>' Community Program Expenses'!#REF!</f>
        <v>#REF!</v>
      </c>
      <c r="AU6" s="119" t="e">
        <f>' Community Program Expenses'!#REF!</f>
        <v>#REF!</v>
      </c>
      <c r="AV6" s="119" t="e">
        <f>' Community Program Expenses'!#REF!</f>
        <v>#REF!</v>
      </c>
      <c r="AW6" s="119" t="e">
        <f>' Community Program Expenses'!#REF!</f>
        <v>#REF!</v>
      </c>
    </row>
    <row r="7" spans="1:49" x14ac:dyDescent="0.2">
      <c r="A7" s="24"/>
      <c r="B7" s="24"/>
      <c r="C7" s="47">
        <v>43467</v>
      </c>
      <c r="D7" s="28" t="s">
        <v>102</v>
      </c>
      <c r="E7" s="8" t="s">
        <v>330</v>
      </c>
      <c r="F7" s="12"/>
      <c r="G7" s="34">
        <v>0</v>
      </c>
      <c r="H7" s="34">
        <v>89</v>
      </c>
      <c r="I7" s="64"/>
      <c r="J7" s="50" t="s">
        <v>794</v>
      </c>
      <c r="K7">
        <v>612.32999999999993</v>
      </c>
      <c r="L7"/>
      <c r="M7" s="64"/>
      <c r="O7" s="109" t="e">
        <f>' Community Program Expenses'!#REF!</f>
        <v>#REF!</v>
      </c>
      <c r="P7" s="120" t="e">
        <f>' Community Program Expenses'!#REF!</f>
        <v>#REF!</v>
      </c>
      <c r="Q7" s="121" t="e">
        <f>' Community Program Expenses'!#REF!</f>
        <v>#REF!</v>
      </c>
      <c r="R7" s="110">
        <f>SUMIF($C$2:$C$406,"=i6",$E$2:$E$406)</f>
        <v>0</v>
      </c>
      <c r="S7" s="110">
        <f>SUMIF($C$2:$C$406,"=i6",$F$2:$F$406)</f>
        <v>0</v>
      </c>
      <c r="U7" s="98" t="e">
        <f>' Community Program Expenses'!#REF!</f>
        <v>#REF!</v>
      </c>
      <c r="V7" s="115" t="e">
        <f>' Community Program Expenses'!#REF!</f>
        <v>#REF!</v>
      </c>
      <c r="W7" s="116" t="e">
        <f>' Community Program Expenses'!#REF!</f>
        <v>#REF!</v>
      </c>
      <c r="X7" s="116" t="e">
        <f>' Community Program Expenses'!#REF!</f>
        <v>#REF!</v>
      </c>
      <c r="Y7" s="116" t="e">
        <f>' Community Program Expenses'!#REF!</f>
        <v>#REF!</v>
      </c>
      <c r="Z7" s="136"/>
      <c r="AA7" s="98">
        <f>' Community Program Expenses'!G11</f>
        <v>0</v>
      </c>
      <c r="AB7" s="118">
        <f>' Community Program Expenses'!H11</f>
        <v>0</v>
      </c>
      <c r="AC7" s="116" t="e">
        <f>' Community Program Expenses'!#REF!</f>
        <v>#REF!</v>
      </c>
      <c r="AD7" s="116" t="str">
        <f>' Community Program Expenses'!M11</f>
        <v>1 yr. Trustee and Chancellor</v>
      </c>
      <c r="AE7" s="116" t="str">
        <f>' Community Program Expenses'!N11</f>
        <v>1 yr. Trustee and Chancellor</v>
      </c>
      <c r="AF7" s="136"/>
      <c r="AG7" s="98" t="e">
        <f>' Community Program Expenses'!#REF!</f>
        <v>#REF!</v>
      </c>
      <c r="AH7" s="118" t="e">
        <f>' Community Program Expenses'!#REF!</f>
        <v>#REF!</v>
      </c>
      <c r="AI7" s="116" t="e">
        <f>' Community Program Expenses'!#REF!</f>
        <v>#REF!</v>
      </c>
      <c r="AJ7" s="116" t="e">
        <f>' Community Program Expenses'!#REF!</f>
        <v>#REF!</v>
      </c>
      <c r="AK7" s="116" t="e">
        <f>' Community Program Expenses'!#REF!</f>
        <v>#REF!</v>
      </c>
      <c r="AL7" s="136"/>
      <c r="AM7" s="98" t="e">
        <f>' Community Program Expenses'!#REF!</f>
        <v>#REF!</v>
      </c>
      <c r="AN7" s="118" t="e">
        <f>' Community Program Expenses'!#REF!</f>
        <v>#REF!</v>
      </c>
      <c r="AO7" s="119" t="e">
        <f>' Community Program Expenses'!#REF!</f>
        <v>#REF!</v>
      </c>
      <c r="AP7" s="119" t="e">
        <f>' Community Program Expenses'!#REF!</f>
        <v>#REF!</v>
      </c>
      <c r="AQ7" s="119" t="e">
        <f>' Community Program Expenses'!#REF!</f>
        <v>#REF!</v>
      </c>
      <c r="AR7" s="136"/>
      <c r="AS7" s="114" t="e">
        <f>' Community Program Expenses'!#REF!</f>
        <v>#REF!</v>
      </c>
      <c r="AT7" s="119" t="e">
        <f>' Community Program Expenses'!#REF!</f>
        <v>#REF!</v>
      </c>
      <c r="AU7" s="119" t="e">
        <f>' Community Program Expenses'!#REF!</f>
        <v>#REF!</v>
      </c>
      <c r="AV7" s="119" t="e">
        <f>' Community Program Expenses'!#REF!</f>
        <v>#REF!</v>
      </c>
      <c r="AW7" s="119" t="e">
        <f>' Community Program Expenses'!#REF!</f>
        <v>#REF!</v>
      </c>
    </row>
    <row r="8" spans="1:49" x14ac:dyDescent="0.2">
      <c r="A8" s="24"/>
      <c r="B8" s="24"/>
      <c r="C8" s="66">
        <v>43467</v>
      </c>
      <c r="D8" s="28" t="s">
        <v>102</v>
      </c>
      <c r="E8" s="144" t="s">
        <v>330</v>
      </c>
      <c r="F8" s="12"/>
      <c r="G8" s="145">
        <v>0</v>
      </c>
      <c r="H8" s="141">
        <v>20</v>
      </c>
      <c r="I8" s="137"/>
      <c r="J8" s="84" t="s">
        <v>295</v>
      </c>
      <c r="K8">
        <v>612.32999999999993</v>
      </c>
      <c r="L8"/>
      <c r="M8" s="137"/>
      <c r="O8" s="109" t="e">
        <f>' Community Program Expenses'!#REF!</f>
        <v>#REF!</v>
      </c>
      <c r="P8" s="120" t="e">
        <f>' Community Program Expenses'!#REF!</f>
        <v>#REF!</v>
      </c>
      <c r="Q8" s="121" t="e">
        <f>' Community Program Expenses'!#REF!</f>
        <v>#REF!</v>
      </c>
      <c r="R8" s="110">
        <f>H63</f>
        <v>37</v>
      </c>
      <c r="S8" s="110">
        <f>SUMIF($C$2:$C$406,"=i7",$F$2:$F$406)</f>
        <v>0</v>
      </c>
      <c r="U8" s="98" t="e">
        <f>' Community Program Expenses'!#REF!</f>
        <v>#REF!</v>
      </c>
      <c r="V8" s="115" t="e">
        <f>' Community Program Expenses'!#REF!</f>
        <v>#REF!</v>
      </c>
      <c r="W8" s="116" t="e">
        <f>' Community Program Expenses'!#REF!</f>
        <v>#REF!</v>
      </c>
      <c r="X8" s="116" t="e">
        <f>' Community Program Expenses'!#REF!</f>
        <v>#REF!</v>
      </c>
      <c r="Y8" s="116" t="e">
        <f>' Community Program Expenses'!#REF!</f>
        <v>#REF!</v>
      </c>
      <c r="Z8" s="136"/>
      <c r="AA8" s="98" t="e">
        <f>' Community Program Expenses'!#REF!</f>
        <v>#REF!</v>
      </c>
      <c r="AB8" s="118" t="e">
        <f>' Community Program Expenses'!#REF!</f>
        <v>#REF!</v>
      </c>
      <c r="AC8" s="116" t="e">
        <f>' Community Program Expenses'!#REF!</f>
        <v>#REF!</v>
      </c>
      <c r="AD8" s="116" t="e">
        <f>' Community Program Expenses'!#REF!</f>
        <v>#REF!</v>
      </c>
      <c r="AE8" s="116" t="e">
        <f>' Community Program Expenses'!#REF!</f>
        <v>#REF!</v>
      </c>
      <c r="AF8" s="136"/>
      <c r="AG8" s="98" t="e">
        <f>' Community Program Expenses'!#REF!</f>
        <v>#REF!</v>
      </c>
      <c r="AH8" s="118" t="e">
        <f>' Community Program Expenses'!#REF!</f>
        <v>#REF!</v>
      </c>
      <c r="AI8" s="116" t="e">
        <f>' Community Program Expenses'!#REF!</f>
        <v>#REF!</v>
      </c>
      <c r="AJ8" s="116" t="e">
        <f>' Community Program Expenses'!#REF!</f>
        <v>#REF!</v>
      </c>
      <c r="AK8" s="116" t="e">
        <f>' Community Program Expenses'!#REF!</f>
        <v>#REF!</v>
      </c>
      <c r="AL8" s="136"/>
      <c r="AM8" s="98" t="e">
        <f>' Community Program Expenses'!#REF!</f>
        <v>#REF!</v>
      </c>
      <c r="AN8" s="118" t="e">
        <f>' Community Program Expenses'!#REF!</f>
        <v>#REF!</v>
      </c>
      <c r="AO8" s="119" t="e">
        <f>' Community Program Expenses'!#REF!</f>
        <v>#REF!</v>
      </c>
      <c r="AP8" s="119" t="e">
        <f>' Community Program Expenses'!#REF!</f>
        <v>#REF!</v>
      </c>
      <c r="AQ8" s="119" t="e">
        <f>' Community Program Expenses'!#REF!</f>
        <v>#REF!</v>
      </c>
      <c r="AR8" s="136"/>
      <c r="AS8" s="114" t="e">
        <f>' Community Program Expenses'!#REF!</f>
        <v>#REF!</v>
      </c>
      <c r="AT8" s="119" t="e">
        <f>' Community Program Expenses'!#REF!</f>
        <v>#REF!</v>
      </c>
      <c r="AU8" s="119" t="e">
        <f>' Community Program Expenses'!#REF!</f>
        <v>#REF!</v>
      </c>
      <c r="AV8" s="119" t="e">
        <f>' Community Program Expenses'!#REF!</f>
        <v>#REF!</v>
      </c>
      <c r="AW8" s="119" t="e">
        <f>' Community Program Expenses'!#REF!</f>
        <v>#REF!</v>
      </c>
    </row>
    <row r="9" spans="1:49" x14ac:dyDescent="0.2">
      <c r="A9" s="24"/>
      <c r="B9" s="24"/>
      <c r="C9" s="47">
        <v>43467</v>
      </c>
      <c r="D9" s="28" t="s">
        <v>85</v>
      </c>
      <c r="E9" s="8" t="s">
        <v>119</v>
      </c>
      <c r="F9" s="12"/>
      <c r="G9" s="34">
        <v>0</v>
      </c>
      <c r="H9" s="34">
        <v>270.25000000000011</v>
      </c>
      <c r="I9" s="137"/>
      <c r="J9" s="50" t="s">
        <v>729</v>
      </c>
      <c r="K9">
        <v>2000</v>
      </c>
      <c r="L9"/>
      <c r="M9" s="137"/>
      <c r="O9" s="109" t="e">
        <f>' Community Program Expenses'!#REF!</f>
        <v>#REF!</v>
      </c>
      <c r="P9" s="120" t="e">
        <f>' Community Program Expenses'!#REF!</f>
        <v>#REF!</v>
      </c>
      <c r="Q9" s="121" t="e">
        <f>' Community Program Expenses'!#REF!</f>
        <v>#REF!</v>
      </c>
      <c r="R9" s="110">
        <f>SUMIF($C$2:$C$406,"=i8",$E$2:$E$406)</f>
        <v>0</v>
      </c>
      <c r="S9" s="110">
        <f>SUMIF($C$2:$C$406,"=i8",$F$2:$F$406)</f>
        <v>0</v>
      </c>
      <c r="U9" s="98" t="e">
        <f>' Community Program Expenses'!#REF!</f>
        <v>#REF!</v>
      </c>
      <c r="V9" s="115" t="e">
        <f>' Community Program Expenses'!#REF!</f>
        <v>#REF!</v>
      </c>
      <c r="W9" s="116" t="e">
        <f>' Community Program Expenses'!#REF!</f>
        <v>#REF!</v>
      </c>
      <c r="X9" s="116" t="e">
        <f>' Community Program Expenses'!#REF!</f>
        <v>#REF!</v>
      </c>
      <c r="Y9" s="116" t="e">
        <f>' Community Program Expenses'!#REF!</f>
        <v>#REF!</v>
      </c>
      <c r="Z9" s="136"/>
      <c r="AA9" s="98">
        <f>' Community Program Expenses'!G13</f>
        <v>0</v>
      </c>
      <c r="AB9" s="118">
        <f>' Community Program Expenses'!H13</f>
        <v>0</v>
      </c>
      <c r="AC9" s="116" t="e">
        <f>' Community Program Expenses'!#REF!</f>
        <v>#REF!</v>
      </c>
      <c r="AD9" s="116">
        <f>' Community Program Expenses'!M13</f>
        <v>0</v>
      </c>
      <c r="AE9" s="116" t="str">
        <f>' Community Program Expenses'!N13</f>
        <v xml:space="preserve">This is dependent on the Community Chair - Does he want to advertise and support? </v>
      </c>
      <c r="AF9" s="136"/>
      <c r="AG9" s="98" t="e">
        <f>' Community Program Expenses'!#REF!</f>
        <v>#REF!</v>
      </c>
      <c r="AH9" s="118" t="e">
        <f>' Community Program Expenses'!#REF!</f>
        <v>#REF!</v>
      </c>
      <c r="AI9" s="116" t="e">
        <f>' Community Program Expenses'!#REF!</f>
        <v>#REF!</v>
      </c>
      <c r="AJ9" s="116" t="e">
        <f>' Community Program Expenses'!#REF!</f>
        <v>#REF!</v>
      </c>
      <c r="AK9" s="116" t="e">
        <f>' Community Program Expenses'!#REF!</f>
        <v>#REF!</v>
      </c>
      <c r="AL9" s="136"/>
      <c r="AM9" s="98" t="e">
        <f>' Community Program Expenses'!#REF!</f>
        <v>#REF!</v>
      </c>
      <c r="AN9" s="118" t="e">
        <f>' Community Program Expenses'!#REF!</f>
        <v>#REF!</v>
      </c>
      <c r="AO9" s="119" t="e">
        <f>' Community Program Expenses'!#REF!</f>
        <v>#REF!</v>
      </c>
      <c r="AP9" s="119" t="e">
        <f>' Community Program Expenses'!#REF!</f>
        <v>#REF!</v>
      </c>
      <c r="AQ9" s="119" t="e">
        <f>' Community Program Expenses'!#REF!</f>
        <v>#REF!</v>
      </c>
      <c r="AR9" s="136"/>
      <c r="AS9" s="114" t="e">
        <f>' Community Program Expenses'!#REF!</f>
        <v>#REF!</v>
      </c>
      <c r="AT9" s="119" t="e">
        <f>' Community Program Expenses'!#REF!</f>
        <v>#REF!</v>
      </c>
      <c r="AU9" s="119" t="e">
        <f>' Community Program Expenses'!#REF!</f>
        <v>#REF!</v>
      </c>
      <c r="AV9" s="119" t="e">
        <f>' Community Program Expenses'!#REF!</f>
        <v>#REF!</v>
      </c>
      <c r="AW9" s="119" t="e">
        <f>' Community Program Expenses'!#REF!</f>
        <v>#REF!</v>
      </c>
    </row>
    <row r="10" spans="1:49" x14ac:dyDescent="0.2">
      <c r="A10" s="24"/>
      <c r="B10" s="24"/>
      <c r="C10" s="66">
        <v>43467</v>
      </c>
      <c r="D10" s="28" t="s">
        <v>85</v>
      </c>
      <c r="E10" s="12" t="s">
        <v>315</v>
      </c>
      <c r="F10" s="12"/>
      <c r="G10" s="145">
        <v>0</v>
      </c>
      <c r="H10" s="141">
        <v>375.95000000000033</v>
      </c>
      <c r="I10" s="137"/>
      <c r="J10" s="84" t="s">
        <v>817</v>
      </c>
      <c r="K10">
        <v>1500</v>
      </c>
      <c r="L10"/>
      <c r="M10" s="137"/>
      <c r="O10" s="109" t="e">
        <f>' Community Program Expenses'!#REF!</f>
        <v>#REF!</v>
      </c>
      <c r="P10" s="120" t="e">
        <f>' Community Program Expenses'!#REF!</f>
        <v>#REF!</v>
      </c>
      <c r="Q10" s="121" t="e">
        <f>' Community Program Expenses'!#REF!</f>
        <v>#REF!</v>
      </c>
      <c r="R10" s="110">
        <f>H66</f>
        <v>14.59</v>
      </c>
      <c r="S10" s="110">
        <f>SUMIF($C$2:$C$406,"=i9",$F$2:$F$406)</f>
        <v>0</v>
      </c>
      <c r="U10" s="98" t="e">
        <f>' Community Program Expenses'!#REF!</f>
        <v>#REF!</v>
      </c>
      <c r="V10" s="115" t="e">
        <f>' Community Program Expenses'!#REF!</f>
        <v>#REF!</v>
      </c>
      <c r="W10" s="116" t="e">
        <f>' Community Program Expenses'!#REF!</f>
        <v>#REF!</v>
      </c>
      <c r="X10" s="116" t="e">
        <f>' Community Program Expenses'!#REF!</f>
        <v>#REF!</v>
      </c>
      <c r="Y10" s="116" t="e">
        <f>' Community Program Expenses'!#REF!</f>
        <v>#REF!</v>
      </c>
      <c r="Z10" s="136"/>
      <c r="AA10" s="98" t="e">
        <f>' Community Program Expenses'!#REF!</f>
        <v>#REF!</v>
      </c>
      <c r="AB10" s="118" t="e">
        <f>' Community Program Expenses'!#REF!</f>
        <v>#REF!</v>
      </c>
      <c r="AC10" s="116" t="e">
        <f>' Community Program Expenses'!#REF!</f>
        <v>#REF!</v>
      </c>
      <c r="AD10" s="116" t="e">
        <f>' Community Program Expenses'!#REF!</f>
        <v>#REF!</v>
      </c>
      <c r="AE10" s="116" t="e">
        <f>' Community Program Expenses'!#REF!</f>
        <v>#REF!</v>
      </c>
      <c r="AF10" s="136"/>
      <c r="AG10" s="98" t="e">
        <f>' Community Program Expenses'!#REF!</f>
        <v>#REF!</v>
      </c>
      <c r="AH10" s="118" t="e">
        <f>' Community Program Expenses'!#REF!</f>
        <v>#REF!</v>
      </c>
      <c r="AI10" s="116" t="e">
        <f>' Community Program Expenses'!#REF!</f>
        <v>#REF!</v>
      </c>
      <c r="AJ10" s="116" t="e">
        <f>' Community Program Expenses'!#REF!</f>
        <v>#REF!</v>
      </c>
      <c r="AK10" s="116" t="e">
        <f>' Community Program Expenses'!#REF!</f>
        <v>#REF!</v>
      </c>
      <c r="AL10" s="136"/>
      <c r="AM10" s="98" t="e">
        <f>' Community Program Expenses'!#REF!</f>
        <v>#REF!</v>
      </c>
      <c r="AN10" s="118" t="e">
        <f>' Community Program Expenses'!#REF!</f>
        <v>#REF!</v>
      </c>
      <c r="AO10" s="119" t="e">
        <f>' Community Program Expenses'!#REF!</f>
        <v>#REF!</v>
      </c>
      <c r="AP10" s="119" t="e">
        <f>' Community Program Expenses'!#REF!</f>
        <v>#REF!</v>
      </c>
      <c r="AQ10" s="119" t="e">
        <f>' Community Program Expenses'!#REF!</f>
        <v>#REF!</v>
      </c>
      <c r="AR10" s="136"/>
      <c r="AS10" s="114" t="e">
        <f>' Community Program Expenses'!#REF!</f>
        <v>#REF!</v>
      </c>
      <c r="AT10" s="119" t="e">
        <f>' Community Program Expenses'!#REF!</f>
        <v>#REF!</v>
      </c>
      <c r="AU10" s="119" t="e">
        <f>' Community Program Expenses'!#REF!</f>
        <v>#REF!</v>
      </c>
      <c r="AV10" s="119" t="e">
        <f>' Community Program Expenses'!#REF!</f>
        <v>#REF!</v>
      </c>
      <c r="AW10" s="119" t="e">
        <f>' Community Program Expenses'!#REF!</f>
        <v>#REF!</v>
      </c>
    </row>
    <row r="11" spans="1:49" x14ac:dyDescent="0.2">
      <c r="A11" s="24"/>
      <c r="B11" s="24"/>
      <c r="C11" s="47">
        <v>43467</v>
      </c>
      <c r="D11" s="28" t="s">
        <v>103</v>
      </c>
      <c r="E11" s="8" t="s">
        <v>329</v>
      </c>
      <c r="F11" s="12"/>
      <c r="G11" s="34">
        <v>0</v>
      </c>
      <c r="H11" s="34">
        <v>26</v>
      </c>
      <c r="I11" s="137"/>
      <c r="J11" s="84" t="s">
        <v>896</v>
      </c>
      <c r="K11">
        <v>500</v>
      </c>
      <c r="L11"/>
      <c r="M11" s="137"/>
      <c r="O11" s="109" t="e">
        <f>' Community Program Expenses'!#REF!</f>
        <v>#REF!</v>
      </c>
      <c r="P11" s="120" t="e">
        <f>' Community Program Expenses'!#REF!</f>
        <v>#REF!</v>
      </c>
      <c r="Q11" s="121" t="e">
        <f>' Community Program Expenses'!#REF!</f>
        <v>#REF!</v>
      </c>
      <c r="R11" s="110">
        <f>H27</f>
        <v>155.41</v>
      </c>
      <c r="S11" s="110">
        <f>SUMIF($C$2:$C$406,"=i10",$F$2:$F$406)</f>
        <v>0</v>
      </c>
      <c r="U11" s="98" t="e">
        <f>' Community Program Expenses'!#REF!</f>
        <v>#REF!</v>
      </c>
      <c r="V11" s="115" t="e">
        <f>' Community Program Expenses'!#REF!</f>
        <v>#REF!</v>
      </c>
      <c r="W11" s="116" t="e">
        <f>' Community Program Expenses'!#REF!</f>
        <v>#REF!</v>
      </c>
      <c r="X11" s="116" t="e">
        <f>' Community Program Expenses'!#REF!</f>
        <v>#REF!</v>
      </c>
      <c r="Y11" s="116" t="e">
        <f>' Community Program Expenses'!#REF!</f>
        <v>#REF!</v>
      </c>
      <c r="Z11" s="136"/>
      <c r="AA11" s="98" t="e">
        <f>' Community Program Expenses'!#REF!</f>
        <v>#REF!</v>
      </c>
      <c r="AB11" s="118" t="e">
        <f>' Community Program Expenses'!#REF!</f>
        <v>#REF!</v>
      </c>
      <c r="AC11" s="116" t="e">
        <f>' Community Program Expenses'!#REF!</f>
        <v>#REF!</v>
      </c>
      <c r="AD11" s="116" t="e">
        <f>' Community Program Expenses'!#REF!</f>
        <v>#REF!</v>
      </c>
      <c r="AE11" s="116" t="e">
        <f>' Community Program Expenses'!#REF!</f>
        <v>#REF!</v>
      </c>
      <c r="AF11" s="136"/>
      <c r="AG11" s="98" t="e">
        <f>' Community Program Expenses'!#REF!</f>
        <v>#REF!</v>
      </c>
      <c r="AH11" s="118" t="e">
        <f>' Community Program Expenses'!#REF!</f>
        <v>#REF!</v>
      </c>
      <c r="AI11" s="116" t="e">
        <f>' Community Program Expenses'!#REF!</f>
        <v>#REF!</v>
      </c>
      <c r="AJ11" s="116" t="e">
        <f>' Community Program Expenses'!#REF!</f>
        <v>#REF!</v>
      </c>
      <c r="AK11" s="116" t="e">
        <f>' Community Program Expenses'!#REF!</f>
        <v>#REF!</v>
      </c>
      <c r="AL11" s="136"/>
      <c r="AM11" s="98" t="e">
        <f>' Community Program Expenses'!#REF!</f>
        <v>#REF!</v>
      </c>
      <c r="AN11" s="118" t="e">
        <f>' Community Program Expenses'!#REF!</f>
        <v>#REF!</v>
      </c>
      <c r="AO11" s="119" t="e">
        <f>' Community Program Expenses'!#REF!</f>
        <v>#REF!</v>
      </c>
      <c r="AP11" s="119" t="e">
        <f>' Community Program Expenses'!#REF!</f>
        <v>#REF!</v>
      </c>
      <c r="AQ11" s="119" t="e">
        <f>' Community Program Expenses'!#REF!</f>
        <v>#REF!</v>
      </c>
      <c r="AR11" s="136"/>
      <c r="AS11" s="114" t="e">
        <f>' Community Program Expenses'!#REF!</f>
        <v>#REF!</v>
      </c>
      <c r="AT11" s="119" t="e">
        <f>' Community Program Expenses'!#REF!</f>
        <v>#REF!</v>
      </c>
      <c r="AU11" s="119" t="e">
        <f>' Community Program Expenses'!#REF!</f>
        <v>#REF!</v>
      </c>
      <c r="AV11" s="119" t="e">
        <f>' Community Program Expenses'!#REF!</f>
        <v>#REF!</v>
      </c>
      <c r="AW11" s="119" t="e">
        <f>' Community Program Expenses'!#REF!</f>
        <v>#REF!</v>
      </c>
    </row>
    <row r="12" spans="1:49" x14ac:dyDescent="0.2">
      <c r="A12" s="24"/>
      <c r="B12" s="24"/>
      <c r="C12" s="47">
        <v>43467</v>
      </c>
      <c r="D12" s="28" t="s">
        <v>105</v>
      </c>
      <c r="E12" s="8" t="s">
        <v>273</v>
      </c>
      <c r="F12" s="12"/>
      <c r="G12" s="34"/>
      <c r="H12" s="34">
        <v>26</v>
      </c>
      <c r="I12" s="137"/>
      <c r="J12" s="50" t="s">
        <v>795</v>
      </c>
      <c r="K12">
        <v>2700</v>
      </c>
      <c r="L12"/>
      <c r="M12" s="137"/>
      <c r="O12" s="109" t="e">
        <f>' Community Program Expenses'!#REF!</f>
        <v>#REF!</v>
      </c>
      <c r="P12" s="120" t="e">
        <f>' Community Program Expenses'!#REF!</f>
        <v>#REF!</v>
      </c>
      <c r="Q12" s="121" t="e">
        <f>' Community Program Expenses'!#REF!</f>
        <v>#REF!</v>
      </c>
      <c r="R12" s="110">
        <f>H31</f>
        <v>186.03</v>
      </c>
      <c r="S12" s="110">
        <f>SUMIF($C$2:$C$406,"=i11",$F$2:$F$406)</f>
        <v>0</v>
      </c>
      <c r="U12" s="98" t="e">
        <f>' Community Program Expenses'!#REF!</f>
        <v>#REF!</v>
      </c>
      <c r="V12" s="115" t="e">
        <f>' Community Program Expenses'!#REF!</f>
        <v>#REF!</v>
      </c>
      <c r="W12" s="116" t="e">
        <f>' Community Program Expenses'!#REF!</f>
        <v>#REF!</v>
      </c>
      <c r="X12" s="116" t="e">
        <f>' Community Program Expenses'!#REF!</f>
        <v>#REF!</v>
      </c>
      <c r="Y12" s="116" t="e">
        <f>' Community Program Expenses'!#REF!</f>
        <v>#REF!</v>
      </c>
      <c r="Z12" s="136"/>
      <c r="AA12" s="98">
        <f>' Community Program Expenses'!G14</f>
        <v>0</v>
      </c>
      <c r="AB12" s="118">
        <f>' Community Program Expenses'!H14</f>
        <v>0</v>
      </c>
      <c r="AC12" s="116" t="e">
        <f>' Community Program Expenses'!#REF!</f>
        <v>#REF!</v>
      </c>
      <c r="AD12" s="116">
        <f>' Community Program Expenses'!M14</f>
        <v>0</v>
      </c>
      <c r="AE12" s="116">
        <f>' Community Program Expenses'!N14</f>
        <v>0</v>
      </c>
      <c r="AF12" s="136"/>
      <c r="AG12" s="98" t="e">
        <f>' Community Program Expenses'!#REF!</f>
        <v>#REF!</v>
      </c>
      <c r="AH12" s="118" t="e">
        <f>' Community Program Expenses'!#REF!</f>
        <v>#REF!</v>
      </c>
      <c r="AI12" s="116" t="e">
        <f>' Community Program Expenses'!#REF!</f>
        <v>#REF!</v>
      </c>
      <c r="AJ12" s="116" t="e">
        <f>' Community Program Expenses'!#REF!</f>
        <v>#REF!</v>
      </c>
      <c r="AK12" s="116" t="e">
        <f>' Community Program Expenses'!#REF!</f>
        <v>#REF!</v>
      </c>
      <c r="AL12" s="136"/>
      <c r="AM12" s="98" t="e">
        <f>' Community Program Expenses'!#REF!</f>
        <v>#REF!</v>
      </c>
      <c r="AN12" s="118" t="e">
        <f>' Community Program Expenses'!#REF!</f>
        <v>#REF!</v>
      </c>
      <c r="AO12" s="119" t="e">
        <f>' Community Program Expenses'!#REF!</f>
        <v>#REF!</v>
      </c>
      <c r="AP12" s="119" t="e">
        <f>' Community Program Expenses'!#REF!</f>
        <v>#REF!</v>
      </c>
      <c r="AQ12" s="119" t="e">
        <f>' Community Program Expenses'!#REF!</f>
        <v>#REF!</v>
      </c>
      <c r="AR12" s="136"/>
      <c r="AS12" s="114" t="e">
        <f>' Community Program Expenses'!#REF!</f>
        <v>#REF!</v>
      </c>
      <c r="AT12" s="119" t="e">
        <f>' Community Program Expenses'!#REF!</f>
        <v>#REF!</v>
      </c>
      <c r="AU12" s="119" t="e">
        <f>' Community Program Expenses'!#REF!</f>
        <v>#REF!</v>
      </c>
      <c r="AV12" s="119" t="e">
        <f>' Community Program Expenses'!#REF!</f>
        <v>#REF!</v>
      </c>
      <c r="AW12" s="119" t="e">
        <f>' Community Program Expenses'!#REF!</f>
        <v>#REF!</v>
      </c>
    </row>
    <row r="13" spans="1:49" x14ac:dyDescent="0.2">
      <c r="A13" s="24"/>
      <c r="B13" s="24"/>
      <c r="C13" s="66">
        <v>43467</v>
      </c>
      <c r="D13" s="28" t="s">
        <v>106</v>
      </c>
      <c r="E13" s="144" t="s">
        <v>279</v>
      </c>
      <c r="F13" s="12"/>
      <c r="G13" s="145">
        <v>0</v>
      </c>
      <c r="H13" s="141">
        <v>1062.7734999999998</v>
      </c>
      <c r="I13" s="137"/>
      <c r="J13" s="84" t="s">
        <v>836</v>
      </c>
      <c r="K13">
        <v>500</v>
      </c>
      <c r="L13"/>
      <c r="M13" s="137"/>
      <c r="O13" s="109" t="e">
        <f>' Community Program Expenses'!#REF!</f>
        <v>#REF!</v>
      </c>
      <c r="P13" s="120" t="e">
        <f>' Community Program Expenses'!#REF!</f>
        <v>#REF!</v>
      </c>
      <c r="Q13" s="121" t="e">
        <f>' Community Program Expenses'!#REF!</f>
        <v>#REF!</v>
      </c>
      <c r="R13" s="110">
        <f>SUMIF($C$2:$C$406,"=i12",$E$2:$E$406)</f>
        <v>0</v>
      </c>
      <c r="S13" s="110">
        <f>SUMIF($C$2:$C$406,"=i12",$F$2:$F$406)</f>
        <v>0</v>
      </c>
      <c r="U13" s="98" t="e">
        <f>' Community Program Expenses'!#REF!</f>
        <v>#REF!</v>
      </c>
      <c r="V13" s="115" t="e">
        <f>' Community Program Expenses'!#REF!</f>
        <v>#REF!</v>
      </c>
      <c r="W13" s="116" t="e">
        <f>' Community Program Expenses'!#REF!</f>
        <v>#REF!</v>
      </c>
      <c r="X13" s="116" t="e">
        <f>' Community Program Expenses'!#REF!</f>
        <v>#REF!</v>
      </c>
      <c r="Y13" s="116" t="e">
        <f>' Community Program Expenses'!#REF!</f>
        <v>#REF!</v>
      </c>
      <c r="Z13" s="136"/>
      <c r="AA13" s="98">
        <f>' Community Program Expenses'!G15</f>
        <v>0</v>
      </c>
      <c r="AB13" s="118">
        <f>' Community Program Expenses'!H15</f>
        <v>0</v>
      </c>
      <c r="AC13" s="116" t="e">
        <f>' Community Program Expenses'!#REF!</f>
        <v>#REF!</v>
      </c>
      <c r="AD13" s="116">
        <f>' Community Program Expenses'!M15</f>
        <v>0</v>
      </c>
      <c r="AE13" s="116" t="str">
        <f>' Community Program Expenses'!N15</f>
        <v>Pull 2 scholarships for those attending Catholic High Schools and 3 for those attending Catholic Colleges or Universities</v>
      </c>
      <c r="AF13" s="136"/>
      <c r="AG13" s="98" t="e">
        <f>' Community Program Expenses'!#REF!</f>
        <v>#REF!</v>
      </c>
      <c r="AH13" s="118" t="e">
        <f>' Community Program Expenses'!#REF!</f>
        <v>#REF!</v>
      </c>
      <c r="AI13" s="116" t="e">
        <f>' Community Program Expenses'!#REF!</f>
        <v>#REF!</v>
      </c>
      <c r="AJ13" s="116" t="e">
        <f>' Community Program Expenses'!#REF!</f>
        <v>#REF!</v>
      </c>
      <c r="AK13" s="116" t="e">
        <f>' Community Program Expenses'!#REF!</f>
        <v>#REF!</v>
      </c>
      <c r="AL13" s="136"/>
      <c r="AM13" s="98" t="e">
        <f>' Community Program Expenses'!#REF!</f>
        <v>#REF!</v>
      </c>
      <c r="AN13" s="118" t="e">
        <f>' Community Program Expenses'!#REF!</f>
        <v>#REF!</v>
      </c>
      <c r="AO13" s="119" t="e">
        <f>' Community Program Expenses'!#REF!</f>
        <v>#REF!</v>
      </c>
      <c r="AP13" s="119" t="e">
        <f>' Community Program Expenses'!#REF!</f>
        <v>#REF!</v>
      </c>
      <c r="AQ13" s="119" t="e">
        <f>' Community Program Expenses'!#REF!</f>
        <v>#REF!</v>
      </c>
      <c r="AR13" s="136"/>
      <c r="AS13" s="114" t="e">
        <f>' Community Program Expenses'!#REF!</f>
        <v>#REF!</v>
      </c>
      <c r="AT13" s="119" t="e">
        <f>' Community Program Expenses'!#REF!</f>
        <v>#REF!</v>
      </c>
      <c r="AU13" s="119" t="e">
        <f>' Community Program Expenses'!#REF!</f>
        <v>#REF!</v>
      </c>
      <c r="AV13" s="119" t="e">
        <f>' Community Program Expenses'!#REF!</f>
        <v>#REF!</v>
      </c>
      <c r="AW13" s="119" t="e">
        <f>' Community Program Expenses'!#REF!</f>
        <v>#REF!</v>
      </c>
    </row>
    <row r="14" spans="1:49" x14ac:dyDescent="0.2">
      <c r="A14" s="24"/>
      <c r="B14" s="24"/>
      <c r="C14" s="66">
        <v>43467</v>
      </c>
      <c r="D14" s="28" t="s">
        <v>106</v>
      </c>
      <c r="E14" s="144" t="s">
        <v>929</v>
      </c>
      <c r="F14" s="12"/>
      <c r="G14" s="145">
        <v>0</v>
      </c>
      <c r="H14" s="141">
        <v>1900</v>
      </c>
      <c r="I14" s="137"/>
      <c r="J14" s="84" t="s">
        <v>813</v>
      </c>
      <c r="K14">
        <v>200</v>
      </c>
      <c r="L14"/>
      <c r="M14" s="137"/>
      <c r="O14" s="109" t="e">
        <f>' Community Program Expenses'!#REF!</f>
        <v>#REF!</v>
      </c>
      <c r="P14" s="120" t="e">
        <f>' Community Program Expenses'!#REF!</f>
        <v>#REF!</v>
      </c>
      <c r="Q14" s="121" t="e">
        <f>' Community Program Expenses'!#REF!</f>
        <v>#REF!</v>
      </c>
      <c r="R14" s="110">
        <f>SUMIF($C$2:$C$406,"=i13",$E$2:$E$406)</f>
        <v>0</v>
      </c>
      <c r="S14" s="110">
        <f>SUMIF($C$2:$C$406,"=i13",$F$2:$F$406)</f>
        <v>0</v>
      </c>
      <c r="U14" s="98" t="e">
        <f>' Community Program Expenses'!#REF!</f>
        <v>#REF!</v>
      </c>
      <c r="V14" s="115" t="e">
        <f>' Community Program Expenses'!#REF!</f>
        <v>#REF!</v>
      </c>
      <c r="W14" s="116" t="e">
        <f>' Community Program Expenses'!#REF!</f>
        <v>#REF!</v>
      </c>
      <c r="X14" s="116" t="e">
        <f>' Community Program Expenses'!#REF!</f>
        <v>#REF!</v>
      </c>
      <c r="Y14" s="116" t="e">
        <f>' Community Program Expenses'!#REF!</f>
        <v>#REF!</v>
      </c>
      <c r="Z14" s="136"/>
      <c r="AA14" s="98">
        <f>' Community Program Expenses'!G16</f>
        <v>0</v>
      </c>
      <c r="AB14" s="118">
        <f>' Community Program Expenses'!H16</f>
        <v>0</v>
      </c>
      <c r="AC14" s="116" t="e">
        <f>' Community Program Expenses'!#REF!</f>
        <v>#REF!</v>
      </c>
      <c r="AD14" s="116">
        <f>' Community Program Expenses'!M16</f>
        <v>0</v>
      </c>
      <c r="AE14" s="116">
        <f>' Community Program Expenses'!N16</f>
        <v>0</v>
      </c>
      <c r="AF14" s="136"/>
      <c r="AG14" s="98" t="e">
        <f>' Community Program Expenses'!#REF!</f>
        <v>#REF!</v>
      </c>
      <c r="AH14" s="118" t="e">
        <f>' Community Program Expenses'!#REF!</f>
        <v>#REF!</v>
      </c>
      <c r="AI14" s="116" t="e">
        <f>' Community Program Expenses'!#REF!</f>
        <v>#REF!</v>
      </c>
      <c r="AJ14" s="116" t="e">
        <f>' Community Program Expenses'!#REF!</f>
        <v>#REF!</v>
      </c>
      <c r="AK14" s="116" t="e">
        <f>' Community Program Expenses'!#REF!</f>
        <v>#REF!</v>
      </c>
      <c r="AL14" s="136"/>
      <c r="AM14" s="98" t="e">
        <f>' Community Program Expenses'!#REF!</f>
        <v>#REF!</v>
      </c>
      <c r="AN14" s="118" t="e">
        <f>' Community Program Expenses'!#REF!</f>
        <v>#REF!</v>
      </c>
      <c r="AO14" s="119" t="e">
        <f>' Community Program Expenses'!#REF!</f>
        <v>#REF!</v>
      </c>
      <c r="AP14" s="119" t="e">
        <f>' Community Program Expenses'!#REF!</f>
        <v>#REF!</v>
      </c>
      <c r="AQ14" s="119" t="e">
        <f>' Community Program Expenses'!#REF!</f>
        <v>#REF!</v>
      </c>
      <c r="AR14" s="136"/>
      <c r="AS14" s="114" t="e">
        <f>' Community Program Expenses'!#REF!</f>
        <v>#REF!</v>
      </c>
      <c r="AT14" s="119" t="e">
        <f>' Community Program Expenses'!#REF!</f>
        <v>#REF!</v>
      </c>
      <c r="AU14" s="119" t="e">
        <f>' Community Program Expenses'!#REF!</f>
        <v>#REF!</v>
      </c>
      <c r="AV14" s="119" t="e">
        <f>' Community Program Expenses'!#REF!</f>
        <v>#REF!</v>
      </c>
      <c r="AW14" s="119" t="e">
        <f>' Community Program Expenses'!#REF!</f>
        <v>#REF!</v>
      </c>
    </row>
    <row r="15" spans="1:49" x14ac:dyDescent="0.2">
      <c r="A15" s="24"/>
      <c r="B15" s="24"/>
      <c r="C15" s="66">
        <v>43467</v>
      </c>
      <c r="D15" s="46" t="s">
        <v>189</v>
      </c>
      <c r="E15" s="146" t="s">
        <v>592</v>
      </c>
      <c r="F15" s="12"/>
      <c r="G15" s="145">
        <v>0</v>
      </c>
      <c r="H15" s="141">
        <v>48.929999999999993</v>
      </c>
      <c r="I15" s="137"/>
      <c r="J15" s="84" t="s">
        <v>811</v>
      </c>
      <c r="K15">
        <v>2000</v>
      </c>
      <c r="L15"/>
      <c r="M15" s="137"/>
      <c r="O15" s="109" t="e">
        <f>' Community Program Expenses'!#REF!</f>
        <v>#REF!</v>
      </c>
      <c r="P15" s="120" t="e">
        <f>' Community Program Expenses'!#REF!</f>
        <v>#REF!</v>
      </c>
      <c r="Q15" s="121" t="e">
        <f>' Community Program Expenses'!#REF!</f>
        <v>#REF!</v>
      </c>
      <c r="R15" s="110">
        <f>H33</f>
        <v>627</v>
      </c>
      <c r="S15" s="110">
        <f>SUMIF($C$2:$C$406,"=i14",$F$2:$F$406)</f>
        <v>0</v>
      </c>
      <c r="U15" s="98" t="e">
        <f>' Community Program Expenses'!#REF!</f>
        <v>#REF!</v>
      </c>
      <c r="V15" s="115" t="e">
        <f>' Community Program Expenses'!#REF!</f>
        <v>#REF!</v>
      </c>
      <c r="W15" s="116" t="e">
        <f>' Community Program Expenses'!#REF!</f>
        <v>#REF!</v>
      </c>
      <c r="X15" s="116" t="e">
        <f>' Community Program Expenses'!#REF!</f>
        <v>#REF!</v>
      </c>
      <c r="Y15" s="116" t="e">
        <f>' Community Program Expenses'!#REF!</f>
        <v>#REF!</v>
      </c>
      <c r="Z15" s="136"/>
      <c r="AA15" s="98" t="e">
        <f>' Community Program Expenses'!#REF!</f>
        <v>#REF!</v>
      </c>
      <c r="AB15" s="118" t="e">
        <f>' Community Program Expenses'!#REF!</f>
        <v>#REF!</v>
      </c>
      <c r="AC15" s="116" t="e">
        <f>' Community Program Expenses'!#REF!</f>
        <v>#REF!</v>
      </c>
      <c r="AD15" s="116" t="e">
        <f>' Community Program Expenses'!#REF!</f>
        <v>#REF!</v>
      </c>
      <c r="AE15" s="116" t="e">
        <f>' Community Program Expenses'!#REF!</f>
        <v>#REF!</v>
      </c>
      <c r="AF15" s="136"/>
      <c r="AG15" s="98" t="e">
        <f>' Community Program Expenses'!#REF!</f>
        <v>#REF!</v>
      </c>
      <c r="AH15" s="118" t="e">
        <f>' Community Program Expenses'!#REF!</f>
        <v>#REF!</v>
      </c>
      <c r="AI15" s="116" t="e">
        <f>' Community Program Expenses'!#REF!</f>
        <v>#REF!</v>
      </c>
      <c r="AJ15" s="116" t="e">
        <f>' Community Program Expenses'!#REF!</f>
        <v>#REF!</v>
      </c>
      <c r="AK15" s="116" t="e">
        <f>' Community Program Expenses'!#REF!</f>
        <v>#REF!</v>
      </c>
      <c r="AL15" s="136"/>
      <c r="AM15" s="98" t="e">
        <f>' Community Program Expenses'!#REF!</f>
        <v>#REF!</v>
      </c>
      <c r="AN15" s="118" t="e">
        <f>' Community Program Expenses'!#REF!</f>
        <v>#REF!</v>
      </c>
      <c r="AO15" s="119" t="e">
        <f>' Community Program Expenses'!#REF!</f>
        <v>#REF!</v>
      </c>
      <c r="AP15" s="119" t="e">
        <f>' Community Program Expenses'!#REF!</f>
        <v>#REF!</v>
      </c>
      <c r="AQ15" s="119" t="e">
        <f>' Community Program Expenses'!#REF!</f>
        <v>#REF!</v>
      </c>
      <c r="AR15" s="136"/>
      <c r="AS15" s="114" t="e">
        <f>' Community Program Expenses'!#REF!</f>
        <v>#REF!</v>
      </c>
      <c r="AT15" s="119" t="e">
        <f>' Community Program Expenses'!#REF!</f>
        <v>#REF!</v>
      </c>
      <c r="AU15" s="119" t="e">
        <f>' Community Program Expenses'!#REF!</f>
        <v>#REF!</v>
      </c>
      <c r="AV15" s="119" t="e">
        <f>' Community Program Expenses'!#REF!</f>
        <v>#REF!</v>
      </c>
      <c r="AW15" s="119" t="e">
        <f>' Community Program Expenses'!#REF!</f>
        <v>#REF!</v>
      </c>
    </row>
    <row r="16" spans="1:49" x14ac:dyDescent="0.2">
      <c r="A16" s="24"/>
      <c r="B16" s="24"/>
      <c r="C16" s="66">
        <v>43467</v>
      </c>
      <c r="D16" s="46" t="s">
        <v>92</v>
      </c>
      <c r="E16" s="144" t="s">
        <v>126</v>
      </c>
      <c r="F16" s="12"/>
      <c r="G16" s="145">
        <v>0</v>
      </c>
      <c r="H16" s="141">
        <v>4442</v>
      </c>
      <c r="I16" s="137"/>
      <c r="J16" s="50" t="s">
        <v>796</v>
      </c>
      <c r="K16">
        <v>2000</v>
      </c>
      <c r="L16"/>
      <c r="M16" s="137"/>
      <c r="O16" s="109" t="e">
        <f>' Community Program Expenses'!#REF!</f>
        <v>#REF!</v>
      </c>
      <c r="P16" s="120" t="e">
        <f>' Community Program Expenses'!#REF!</f>
        <v>#REF!</v>
      </c>
      <c r="Q16" s="121" t="e">
        <f>' Community Program Expenses'!#REF!</f>
        <v>#REF!</v>
      </c>
      <c r="R16" s="110">
        <f>SUMIF($C$2:$C$406,"=i15",$E$2:$E$406)</f>
        <v>0</v>
      </c>
      <c r="S16" s="110">
        <f>SUMIF($C$2:$C$406,"=i15",$F$2:$F$406)</f>
        <v>0</v>
      </c>
      <c r="U16" s="98" t="e">
        <f>' Community Program Expenses'!#REF!</f>
        <v>#REF!</v>
      </c>
      <c r="V16" s="115" t="e">
        <f>' Community Program Expenses'!#REF!</f>
        <v>#REF!</v>
      </c>
      <c r="W16" s="116" t="e">
        <f>' Community Program Expenses'!#REF!</f>
        <v>#REF!</v>
      </c>
      <c r="X16" s="116" t="e">
        <f>' Community Program Expenses'!#REF!</f>
        <v>#REF!</v>
      </c>
      <c r="Y16" s="116" t="e">
        <f>' Community Program Expenses'!#REF!</f>
        <v>#REF!</v>
      </c>
      <c r="Z16" s="136"/>
      <c r="AA16" s="98" t="e">
        <f>' Community Program Expenses'!#REF!</f>
        <v>#REF!</v>
      </c>
      <c r="AB16" s="118" t="e">
        <f>' Community Program Expenses'!#REF!</f>
        <v>#REF!</v>
      </c>
      <c r="AC16" s="116" t="e">
        <f>' Community Program Expenses'!#REF!</f>
        <v>#REF!</v>
      </c>
      <c r="AD16" s="116" t="e">
        <f>' Community Program Expenses'!#REF!</f>
        <v>#REF!</v>
      </c>
      <c r="AE16" s="116" t="e">
        <f>' Community Program Expenses'!#REF!</f>
        <v>#REF!</v>
      </c>
      <c r="AF16" s="136"/>
      <c r="AG16" s="98" t="e">
        <f>' Community Program Expenses'!#REF!</f>
        <v>#REF!</v>
      </c>
      <c r="AH16" s="118" t="e">
        <f>' Community Program Expenses'!#REF!</f>
        <v>#REF!</v>
      </c>
      <c r="AI16" s="116" t="e">
        <f>' Community Program Expenses'!#REF!</f>
        <v>#REF!</v>
      </c>
      <c r="AJ16" s="116" t="e">
        <f>' Community Program Expenses'!#REF!</f>
        <v>#REF!</v>
      </c>
      <c r="AK16" s="116" t="e">
        <f>' Community Program Expenses'!#REF!</f>
        <v>#REF!</v>
      </c>
      <c r="AM16" s="98"/>
      <c r="AN16" s="24" t="s">
        <v>914</v>
      </c>
      <c r="AO16" s="24"/>
      <c r="AP16" s="24"/>
      <c r="AQ16" s="122" t="e">
        <f>SUM(AQ2:AQ15)</f>
        <v>#REF!</v>
      </c>
      <c r="AR16" s="136"/>
      <c r="AS16" s="114" t="e">
        <f>' Community Program Expenses'!#REF!</f>
        <v>#REF!</v>
      </c>
      <c r="AT16" s="119" t="e">
        <f>' Community Program Expenses'!#REF!</f>
        <v>#REF!</v>
      </c>
      <c r="AU16" s="119" t="e">
        <f>' Community Program Expenses'!#REF!</f>
        <v>#REF!</v>
      </c>
      <c r="AV16" s="119" t="e">
        <f>' Community Program Expenses'!#REF!</f>
        <v>#REF!</v>
      </c>
      <c r="AW16" s="119" t="e">
        <f>' Community Program Expenses'!#REF!</f>
        <v>#REF!</v>
      </c>
    </row>
    <row r="17" spans="1:49" x14ac:dyDescent="0.2">
      <c r="A17" s="12"/>
      <c r="B17" s="29">
        <v>7398</v>
      </c>
      <c r="C17" s="47">
        <v>43467</v>
      </c>
      <c r="D17" s="87" t="s">
        <v>27</v>
      </c>
      <c r="E17" s="8" t="s">
        <v>755</v>
      </c>
      <c r="F17" s="8"/>
      <c r="G17" s="34">
        <v>93.7</v>
      </c>
      <c r="H17" s="34">
        <v>0</v>
      </c>
      <c r="I17" s="137"/>
      <c r="J17" s="84" t="s">
        <v>619</v>
      </c>
      <c r="K17">
        <v>2000</v>
      </c>
      <c r="L17"/>
      <c r="M17" s="137"/>
      <c r="O17" s="109" t="e">
        <f>' Community Program Expenses'!#REF!</f>
        <v>#REF!</v>
      </c>
      <c r="P17" s="120" t="e">
        <f>' Community Program Expenses'!#REF!</f>
        <v>#REF!</v>
      </c>
      <c r="Q17" s="121" t="e">
        <f>' Community Program Expenses'!#REF!</f>
        <v>#REF!</v>
      </c>
      <c r="R17" s="110">
        <f>SUMIF($C$2:$C$406,"=i15a",$E$2:$E$406)</f>
        <v>0</v>
      </c>
      <c r="S17" s="110">
        <f>SUMIF($C$2:$C$406,"=i15a",$F$2:$F$406)</f>
        <v>0</v>
      </c>
      <c r="U17" s="98" t="e">
        <f>' Community Program Expenses'!#REF!</f>
        <v>#REF!</v>
      </c>
      <c r="V17" s="115" t="e">
        <f>' Community Program Expenses'!#REF!</f>
        <v>#REF!</v>
      </c>
      <c r="W17" s="116" t="e">
        <f>' Community Program Expenses'!#REF!</f>
        <v>#REF!</v>
      </c>
      <c r="X17" s="116" t="e">
        <f>' Community Program Expenses'!#REF!</f>
        <v>#REF!</v>
      </c>
      <c r="Y17" s="116" t="e">
        <f>' Community Program Expenses'!#REF!</f>
        <v>#REF!</v>
      </c>
      <c r="Z17" s="136"/>
      <c r="AA17" s="98" t="e">
        <f>' Community Program Expenses'!#REF!</f>
        <v>#REF!</v>
      </c>
      <c r="AB17" s="118" t="e">
        <f>' Community Program Expenses'!#REF!</f>
        <v>#REF!</v>
      </c>
      <c r="AC17" s="116" t="e">
        <f>' Community Program Expenses'!#REF!</f>
        <v>#REF!</v>
      </c>
      <c r="AD17" s="116" t="e">
        <f>' Community Program Expenses'!#REF!</f>
        <v>#REF!</v>
      </c>
      <c r="AE17" s="116" t="e">
        <f>' Community Program Expenses'!#REF!</f>
        <v>#REF!</v>
      </c>
      <c r="AG17" s="98" t="e">
        <f>' Community Program Expenses'!#REF!</f>
        <v>#REF!</v>
      </c>
      <c r="AH17" s="118" t="e">
        <f>' Community Program Expenses'!#REF!</f>
        <v>#REF!</v>
      </c>
      <c r="AI17" s="116" t="e">
        <f>' Community Program Expenses'!#REF!</f>
        <v>#REF!</v>
      </c>
      <c r="AJ17" s="116" t="e">
        <f>' Community Program Expenses'!#REF!</f>
        <v>#REF!</v>
      </c>
      <c r="AK17" s="116" t="e">
        <f>' Community Program Expenses'!#REF!</f>
        <v>#REF!</v>
      </c>
      <c r="AM17" s="98"/>
      <c r="AP17" s="24"/>
      <c r="AQ17" s="24"/>
      <c r="AR17" s="136"/>
      <c r="AS17" s="114" t="e">
        <f>' Community Program Expenses'!#REF!</f>
        <v>#REF!</v>
      </c>
      <c r="AT17" s="119" t="e">
        <f>' Community Program Expenses'!#REF!</f>
        <v>#REF!</v>
      </c>
      <c r="AU17" s="119" t="e">
        <f>' Community Program Expenses'!#REF!</f>
        <v>#REF!</v>
      </c>
      <c r="AV17" s="119" t="e">
        <f>' Community Program Expenses'!#REF!</f>
        <v>#REF!</v>
      </c>
      <c r="AW17" s="119" t="e">
        <f>' Community Program Expenses'!#REF!</f>
        <v>#REF!</v>
      </c>
    </row>
    <row r="18" spans="1:49" x14ac:dyDescent="0.2">
      <c r="A18" s="12"/>
      <c r="B18" s="29">
        <v>7400</v>
      </c>
      <c r="C18" s="66">
        <v>43467</v>
      </c>
      <c r="D18" s="87" t="s">
        <v>719</v>
      </c>
      <c r="E18" s="8" t="s">
        <v>803</v>
      </c>
      <c r="F18" s="12"/>
      <c r="G18" s="34">
        <v>765.56</v>
      </c>
      <c r="H18" s="147"/>
      <c r="I18" s="137"/>
      <c r="J18" s="50" t="s">
        <v>797</v>
      </c>
      <c r="K18">
        <v>1000</v>
      </c>
      <c r="L18"/>
      <c r="M18" s="137"/>
      <c r="O18" s="109" t="e">
        <f>' Community Program Expenses'!#REF!</f>
        <v>#REF!</v>
      </c>
      <c r="P18" s="120" t="e">
        <f>' Community Program Expenses'!#REF!</f>
        <v>#REF!</v>
      </c>
      <c r="Q18" s="121" t="e">
        <f>' Community Program Expenses'!#REF!</f>
        <v>#REF!</v>
      </c>
      <c r="R18" s="110">
        <f>H35</f>
        <v>0</v>
      </c>
      <c r="S18" s="110">
        <f>SUMIF($C$2:$C$406,"=i16",$F$2:$F$406)</f>
        <v>0</v>
      </c>
      <c r="U18" s="98" t="e">
        <f>' Community Program Expenses'!#REF!</f>
        <v>#REF!</v>
      </c>
      <c r="V18" s="115" t="e">
        <f>' Community Program Expenses'!#REF!</f>
        <v>#REF!</v>
      </c>
      <c r="W18" s="116" t="e">
        <f>' Community Program Expenses'!#REF!</f>
        <v>#REF!</v>
      </c>
      <c r="X18" s="116" t="e">
        <f>' Community Program Expenses'!#REF!</f>
        <v>#REF!</v>
      </c>
      <c r="Y18" s="116" t="e">
        <f>' Community Program Expenses'!#REF!</f>
        <v>#REF!</v>
      </c>
      <c r="Z18" s="136"/>
      <c r="AA18" s="98">
        <f>' Community Program Expenses'!G18</f>
        <v>0</v>
      </c>
      <c r="AB18" s="118">
        <f>' Community Program Expenses'!H18</f>
        <v>0</v>
      </c>
      <c r="AC18" s="116" t="e">
        <f>' Community Program Expenses'!#REF!</f>
        <v>#REF!</v>
      </c>
      <c r="AD18" s="116">
        <f>' Community Program Expenses'!M18</f>
        <v>0</v>
      </c>
      <c r="AE18" s="116" t="str">
        <f>' Community Program Expenses'!N18</f>
        <v>$2000 for Troop 697; $500 for American Heritage Girls 683 + $500; $500 for Eagle Scout Projects</v>
      </c>
      <c r="AG18" s="98"/>
      <c r="AH18" s="24" t="s">
        <v>914</v>
      </c>
      <c r="AI18" s="24"/>
      <c r="AJ18" s="24"/>
      <c r="AK18" s="122" t="e">
        <f>SUM(AK2:AK17)</f>
        <v>#REF!</v>
      </c>
      <c r="AS18" s="98"/>
      <c r="AT18" s="24" t="s">
        <v>914</v>
      </c>
      <c r="AU18" s="24"/>
      <c r="AV18" s="24"/>
      <c r="AW18" s="122" t="e">
        <f>SUM(AW2:AW17)</f>
        <v>#REF!</v>
      </c>
    </row>
    <row r="19" spans="1:49" x14ac:dyDescent="0.2">
      <c r="A19" s="12"/>
      <c r="B19" s="29">
        <v>7399</v>
      </c>
      <c r="C19" s="47">
        <v>43467</v>
      </c>
      <c r="D19" s="28" t="s">
        <v>716</v>
      </c>
      <c r="E19" s="8" t="s">
        <v>773</v>
      </c>
      <c r="F19" s="8"/>
      <c r="G19" s="34">
        <v>609.64</v>
      </c>
      <c r="H19" s="34">
        <v>0</v>
      </c>
      <c r="I19" s="137"/>
      <c r="J19" s="84" t="s">
        <v>840</v>
      </c>
      <c r="K19">
        <v>1000</v>
      </c>
      <c r="L19"/>
      <c r="M19" s="137"/>
      <c r="O19" s="109" t="e">
        <f>' Community Program Expenses'!#REF!</f>
        <v>#REF!</v>
      </c>
      <c r="P19" s="120" t="e">
        <f>' Community Program Expenses'!#REF!</f>
        <v>#REF!</v>
      </c>
      <c r="Q19" s="121" t="e">
        <f>' Community Program Expenses'!#REF!</f>
        <v>#REF!</v>
      </c>
      <c r="R19" s="110">
        <f>H37</f>
        <v>0</v>
      </c>
      <c r="S19" s="110">
        <f>SUMIF($C$2:$C$406,"=i17",$F$2:$F$406)</f>
        <v>0</v>
      </c>
      <c r="U19" s="98" t="e">
        <f>' Community Program Expenses'!#REF!</f>
        <v>#REF!</v>
      </c>
      <c r="V19" s="115" t="e">
        <f>' Community Program Expenses'!#REF!</f>
        <v>#REF!</v>
      </c>
      <c r="W19" s="116" t="e">
        <f>' Community Program Expenses'!#REF!</f>
        <v>#REF!</v>
      </c>
      <c r="X19" s="116" t="e">
        <f>' Community Program Expenses'!#REF!</f>
        <v>#REF!</v>
      </c>
      <c r="Y19" s="116" t="e">
        <f>' Community Program Expenses'!#REF!</f>
        <v>#REF!</v>
      </c>
      <c r="Z19" s="136"/>
      <c r="AA19" s="98">
        <f>' Community Program Expenses'!G19</f>
        <v>0</v>
      </c>
      <c r="AB19" s="118">
        <f>' Community Program Expenses'!H19</f>
        <v>0</v>
      </c>
      <c r="AC19" s="116" t="e">
        <f>' Community Program Expenses'!#REF!</f>
        <v>#REF!</v>
      </c>
      <c r="AD19" s="116">
        <f>' Community Program Expenses'!M19</f>
        <v>0</v>
      </c>
      <c r="AE19" s="116">
        <f>' Community Program Expenses'!N19</f>
        <v>0</v>
      </c>
      <c r="AH19" s="50"/>
    </row>
    <row r="20" spans="1:49" x14ac:dyDescent="0.2">
      <c r="A20" s="12"/>
      <c r="B20" s="29">
        <v>7402</v>
      </c>
      <c r="C20" s="66">
        <v>43467</v>
      </c>
      <c r="D20" s="87" t="s">
        <v>917</v>
      </c>
      <c r="E20" s="8" t="s">
        <v>592</v>
      </c>
      <c r="F20" s="12"/>
      <c r="G20" s="34">
        <v>96.93</v>
      </c>
      <c r="H20" s="147"/>
      <c r="I20" s="137"/>
      <c r="J20" s="50" t="s">
        <v>728</v>
      </c>
      <c r="K20">
        <v>297.37</v>
      </c>
      <c r="L20"/>
      <c r="M20" s="137"/>
      <c r="O20" s="109" t="e">
        <f>' Community Program Expenses'!#REF!</f>
        <v>#REF!</v>
      </c>
      <c r="P20" s="120" t="e">
        <f>' Community Program Expenses'!#REF!</f>
        <v>#REF!</v>
      </c>
      <c r="Q20" s="121" t="e">
        <f>' Community Program Expenses'!#REF!</f>
        <v>#REF!</v>
      </c>
      <c r="R20" s="110">
        <f>H39</f>
        <v>0</v>
      </c>
      <c r="S20" s="110">
        <f>SUMIF($C$2:$C$406,"=i18",$F$2:$F$406)</f>
        <v>0</v>
      </c>
      <c r="U20" s="98" t="e">
        <f>' Community Program Expenses'!#REF!</f>
        <v>#REF!</v>
      </c>
      <c r="V20" s="115" t="e">
        <f>' Community Program Expenses'!#REF!</f>
        <v>#REF!</v>
      </c>
      <c r="W20" s="116" t="e">
        <f>' Community Program Expenses'!#REF!</f>
        <v>#REF!</v>
      </c>
      <c r="X20" s="116" t="e">
        <f>' Community Program Expenses'!#REF!</f>
        <v>#REF!</v>
      </c>
      <c r="Y20" s="116" t="e">
        <f>' Community Program Expenses'!#REF!</f>
        <v>#REF!</v>
      </c>
      <c r="Z20" s="136"/>
      <c r="AA20" s="98" t="e">
        <f>' Community Program Expenses'!#REF!</f>
        <v>#REF!</v>
      </c>
      <c r="AB20" s="118" t="e">
        <f>' Community Program Expenses'!#REF!</f>
        <v>#REF!</v>
      </c>
      <c r="AC20" s="116" t="e">
        <f>' Community Program Expenses'!#REF!</f>
        <v>#REF!</v>
      </c>
      <c r="AD20" s="116" t="e">
        <f>' Community Program Expenses'!#REF!</f>
        <v>#REF!</v>
      </c>
      <c r="AE20" s="116" t="e">
        <f>' Community Program Expenses'!#REF!</f>
        <v>#REF!</v>
      </c>
      <c r="AH20" s="50"/>
    </row>
    <row r="21" spans="1:49" x14ac:dyDescent="0.2">
      <c r="A21" s="12"/>
      <c r="B21" s="29">
        <v>7405</v>
      </c>
      <c r="C21" s="66">
        <v>43480</v>
      </c>
      <c r="D21" s="28" t="s">
        <v>31</v>
      </c>
      <c r="E21" s="8" t="s">
        <v>255</v>
      </c>
      <c r="F21" s="12"/>
      <c r="G21" s="34">
        <v>340.73</v>
      </c>
      <c r="H21" s="147"/>
      <c r="I21" s="137"/>
      <c r="J21" s="84" t="s">
        <v>828</v>
      </c>
      <c r="K21">
        <v>80.42</v>
      </c>
      <c r="L21"/>
      <c r="M21" s="137"/>
      <c r="O21" s="109" t="e">
        <f>' Community Program Expenses'!#REF!</f>
        <v>#REF!</v>
      </c>
      <c r="P21" s="120" t="e">
        <f>' Community Program Expenses'!#REF!</f>
        <v>#REF!</v>
      </c>
      <c r="Q21" s="121" t="e">
        <f>' Community Program Expenses'!#REF!</f>
        <v>#REF!</v>
      </c>
      <c r="R21" s="110">
        <f>H41</f>
        <v>0</v>
      </c>
      <c r="S21" s="110">
        <f>SUMIF($C$2:$C$406,"=i19",$F$2:$F$406)</f>
        <v>0</v>
      </c>
      <c r="U21" s="98" t="e">
        <f>' Community Program Expenses'!#REF!</f>
        <v>#REF!</v>
      </c>
      <c r="V21" s="115" t="e">
        <f>' Community Program Expenses'!#REF!</f>
        <v>#REF!</v>
      </c>
      <c r="W21" s="116" t="e">
        <f>' Community Program Expenses'!#REF!</f>
        <v>#REF!</v>
      </c>
      <c r="X21" s="116" t="e">
        <f>' Community Program Expenses'!#REF!</f>
        <v>#REF!</v>
      </c>
      <c r="Y21" s="116" t="e">
        <f>' Community Program Expenses'!#REF!</f>
        <v>#REF!</v>
      </c>
      <c r="Z21" s="136"/>
      <c r="AA21" s="98">
        <f>' Community Program Expenses'!G20</f>
        <v>0</v>
      </c>
      <c r="AB21" s="118">
        <f>' Community Program Expenses'!H20</f>
        <v>0</v>
      </c>
      <c r="AC21" s="116" t="e">
        <f>' Community Program Expenses'!#REF!</f>
        <v>#REF!</v>
      </c>
      <c r="AD21" s="116">
        <f>' Community Program Expenses'!M20</f>
        <v>0</v>
      </c>
      <c r="AE21" s="116">
        <f>' Community Program Expenses'!N20</f>
        <v>0</v>
      </c>
      <c r="AH21" s="50"/>
    </row>
    <row r="22" spans="1:49" x14ac:dyDescent="0.2">
      <c r="A22" s="12"/>
      <c r="B22" s="12">
        <v>7406</v>
      </c>
      <c r="C22" s="66">
        <v>43480</v>
      </c>
      <c r="D22" s="87" t="s">
        <v>33</v>
      </c>
      <c r="E22" s="12" t="s">
        <v>804</v>
      </c>
      <c r="F22" s="12"/>
      <c r="G22" s="34">
        <v>391</v>
      </c>
      <c r="H22" s="147"/>
      <c r="I22" s="137"/>
      <c r="J22" s="84" t="s">
        <v>812</v>
      </c>
      <c r="K22">
        <v>62.43</v>
      </c>
      <c r="L22"/>
      <c r="M22" s="137"/>
      <c r="O22" s="109" t="e">
        <f>' Community Program Expenses'!#REF!</f>
        <v>#REF!</v>
      </c>
      <c r="P22" s="120" t="e">
        <f>' Community Program Expenses'!#REF!</f>
        <v>#REF!</v>
      </c>
      <c r="Q22" s="121" t="e">
        <f>' Community Program Expenses'!#REF!</f>
        <v>#REF!</v>
      </c>
      <c r="R22" s="110">
        <f>SUMIF($C$2:$C$406,"=i20",$E$2:$E$406)</f>
        <v>0</v>
      </c>
      <c r="S22" s="110">
        <f>SUMIF($C$2:$C$406,"=i20",$F$2:$F$406)</f>
        <v>0</v>
      </c>
      <c r="U22" s="98" t="e">
        <f>' Community Program Expenses'!#REF!</f>
        <v>#REF!</v>
      </c>
      <c r="V22" s="115" t="e">
        <f>' Community Program Expenses'!#REF!</f>
        <v>#REF!</v>
      </c>
      <c r="W22" s="117" t="e">
        <f>' Community Program Expenses'!#REF!</f>
        <v>#REF!</v>
      </c>
      <c r="X22" s="117" t="e">
        <f>' Community Program Expenses'!#REF!</f>
        <v>#REF!</v>
      </c>
      <c r="Y22" s="117" t="e">
        <f>' Community Program Expenses'!#REF!</f>
        <v>#REF!</v>
      </c>
      <c r="Z22" s="136"/>
      <c r="AA22" s="98" t="e">
        <f>' Community Program Expenses'!#REF!</f>
        <v>#REF!</v>
      </c>
      <c r="AB22" s="118" t="e">
        <f>' Community Program Expenses'!#REF!</f>
        <v>#REF!</v>
      </c>
      <c r="AC22" s="116" t="e">
        <f>' Community Program Expenses'!#REF!</f>
        <v>#REF!</v>
      </c>
      <c r="AD22" s="116" t="e">
        <f>' Community Program Expenses'!#REF!</f>
        <v>#REF!</v>
      </c>
      <c r="AE22" s="116" t="e">
        <f>' Community Program Expenses'!#REF!</f>
        <v>#REF!</v>
      </c>
      <c r="AH22" s="50"/>
    </row>
    <row r="23" spans="1:49" x14ac:dyDescent="0.2">
      <c r="A23" s="24"/>
      <c r="B23" s="24"/>
      <c r="C23" s="66">
        <v>43480</v>
      </c>
      <c r="D23" s="28" t="s">
        <v>84</v>
      </c>
      <c r="E23" s="12" t="s">
        <v>200</v>
      </c>
      <c r="F23" s="12"/>
      <c r="G23" s="145">
        <v>0</v>
      </c>
      <c r="H23" s="141">
        <v>1188.6199999999999</v>
      </c>
      <c r="I23" s="137"/>
      <c r="J23" s="84" t="s">
        <v>590</v>
      </c>
      <c r="K23">
        <v>154.51999999999998</v>
      </c>
      <c r="L23"/>
      <c r="M23" s="137"/>
      <c r="O23" s="109" t="e">
        <f>' Community Program Expenses'!#REF!</f>
        <v>#REF!</v>
      </c>
      <c r="P23" s="120" t="e">
        <f>' Community Program Expenses'!#REF!</f>
        <v>#REF!</v>
      </c>
      <c r="Q23" s="121" t="e">
        <f>' Community Program Expenses'!#REF!</f>
        <v>#REF!</v>
      </c>
      <c r="R23" s="110">
        <f>H48</f>
        <v>45</v>
      </c>
      <c r="S23" s="110">
        <f>SUMIF($C$2:$C$406,"=i21",$F$2:$F$406)</f>
        <v>0</v>
      </c>
      <c r="U23" s="98" t="e">
        <f>' Community Program Expenses'!#REF!</f>
        <v>#REF!</v>
      </c>
      <c r="V23" s="115" t="e">
        <f>' Community Program Expenses'!#REF!</f>
        <v>#REF!</v>
      </c>
      <c r="W23" s="117" t="e">
        <f>' Community Program Expenses'!#REF!</f>
        <v>#REF!</v>
      </c>
      <c r="X23" s="117" t="e">
        <f>' Community Program Expenses'!#REF!</f>
        <v>#REF!</v>
      </c>
      <c r="Y23" s="117" t="e">
        <f>' Community Program Expenses'!#REF!</f>
        <v>#REF!</v>
      </c>
      <c r="Z23" s="136"/>
      <c r="AA23" s="98" t="e">
        <f>' Community Program Expenses'!#REF!</f>
        <v>#REF!</v>
      </c>
      <c r="AB23" s="118" t="e">
        <f>' Community Program Expenses'!#REF!</f>
        <v>#REF!</v>
      </c>
      <c r="AC23" s="116" t="e">
        <f>' Community Program Expenses'!#REF!</f>
        <v>#REF!</v>
      </c>
      <c r="AD23" s="116" t="e">
        <f>' Community Program Expenses'!#REF!</f>
        <v>#REF!</v>
      </c>
      <c r="AE23" s="116" t="e">
        <f>' Community Program Expenses'!#REF!</f>
        <v>#REF!</v>
      </c>
      <c r="AH23" s="50"/>
    </row>
    <row r="24" spans="1:49" x14ac:dyDescent="0.2">
      <c r="A24" s="24"/>
      <c r="B24" s="24"/>
      <c r="C24" s="66">
        <v>43480</v>
      </c>
      <c r="D24" s="28" t="s">
        <v>93</v>
      </c>
      <c r="E24" s="12" t="s">
        <v>843</v>
      </c>
      <c r="F24" s="12"/>
      <c r="G24" s="145">
        <v>0</v>
      </c>
      <c r="H24" s="141">
        <v>851</v>
      </c>
      <c r="I24" s="137"/>
      <c r="J24" s="50" t="s">
        <v>727</v>
      </c>
      <c r="K24">
        <v>13883.939999999999</v>
      </c>
      <c r="L24"/>
      <c r="M24" s="137"/>
      <c r="O24" s="109" t="e">
        <f>' Community Program Expenses'!#REF!</f>
        <v>#REF!</v>
      </c>
      <c r="P24" s="120" t="e">
        <f>' Community Program Expenses'!#REF!</f>
        <v>#REF!</v>
      </c>
      <c r="Q24" s="121" t="e">
        <f>' Community Program Expenses'!#REF!</f>
        <v>#REF!</v>
      </c>
      <c r="R24" s="110">
        <f>H50</f>
        <v>48.32</v>
      </c>
      <c r="S24" s="110">
        <f>SUMIF($C$2:$C$406,"=i22",$F$2:$F$406)</f>
        <v>0</v>
      </c>
      <c r="U24" s="98" t="e">
        <f>' Community Program Expenses'!#REF!</f>
        <v>#REF!</v>
      </c>
      <c r="V24" s="115" t="e">
        <f>' Community Program Expenses'!#REF!</f>
        <v>#REF!</v>
      </c>
      <c r="W24" s="117" t="e">
        <f>' Community Program Expenses'!#REF!</f>
        <v>#REF!</v>
      </c>
      <c r="X24" s="117" t="e">
        <f>' Community Program Expenses'!#REF!</f>
        <v>#REF!</v>
      </c>
      <c r="Y24" s="117" t="e">
        <f>' Community Program Expenses'!#REF!</f>
        <v>#REF!</v>
      </c>
      <c r="AA24" s="98"/>
      <c r="AB24" s="24" t="s">
        <v>914</v>
      </c>
      <c r="AC24" s="24"/>
      <c r="AD24" s="24"/>
      <c r="AE24" s="122" t="e">
        <f>SUM(AE2:AE23)</f>
        <v>#REF!</v>
      </c>
      <c r="AH24" s="50"/>
    </row>
    <row r="25" spans="1:49" x14ac:dyDescent="0.2">
      <c r="A25" s="24"/>
      <c r="B25" s="24"/>
      <c r="C25" s="66">
        <v>43480</v>
      </c>
      <c r="D25" s="26" t="s">
        <v>99</v>
      </c>
      <c r="E25" s="85" t="s">
        <v>108</v>
      </c>
      <c r="F25" s="12"/>
      <c r="G25" s="145">
        <v>0</v>
      </c>
      <c r="H25" s="141">
        <v>738</v>
      </c>
      <c r="I25" s="137"/>
      <c r="J25" s="84" t="s">
        <v>830</v>
      </c>
      <c r="K25">
        <v>1890.5</v>
      </c>
      <c r="L25"/>
      <c r="M25" s="137"/>
      <c r="O25" s="109" t="e">
        <f>' Community Program Expenses'!#REF!</f>
        <v>#REF!</v>
      </c>
      <c r="P25" s="120" t="e">
        <f>' Community Program Expenses'!#REF!</f>
        <v>#REF!</v>
      </c>
      <c r="Q25" s="121" t="e">
        <f>' Community Program Expenses'!#REF!</f>
        <v>#REF!</v>
      </c>
      <c r="R25" s="110">
        <f>H52</f>
        <v>0</v>
      </c>
      <c r="S25" s="110">
        <f>SUMIF($C$2:$C$406,"=i23",$F$2:$F$406)</f>
        <v>0</v>
      </c>
      <c r="U25" s="98" t="e">
        <f>' Community Program Expenses'!#REF!</f>
        <v>#REF!</v>
      </c>
      <c r="V25" s="115" t="e">
        <f>' Community Program Expenses'!#REF!</f>
        <v>#REF!</v>
      </c>
      <c r="W25" s="117" t="e">
        <f>' Community Program Expenses'!#REF!</f>
        <v>#REF!</v>
      </c>
      <c r="X25" s="117" t="e">
        <f>' Community Program Expenses'!#REF!</f>
        <v>#REF!</v>
      </c>
      <c r="Y25" s="117" t="e">
        <f>' Community Program Expenses'!#REF!</f>
        <v>#REF!</v>
      </c>
      <c r="AB25" s="50"/>
      <c r="AH25" s="50"/>
    </row>
    <row r="26" spans="1:49" x14ac:dyDescent="0.2">
      <c r="A26" s="24"/>
      <c r="B26" s="24"/>
      <c r="C26" s="66">
        <v>43480</v>
      </c>
      <c r="D26" s="28" t="s">
        <v>85</v>
      </c>
      <c r="E26" s="12" t="s">
        <v>315</v>
      </c>
      <c r="F26" s="12"/>
      <c r="G26" s="145">
        <v>0</v>
      </c>
      <c r="H26" s="141">
        <v>116.15</v>
      </c>
      <c r="I26" s="137"/>
      <c r="J26" s="84" t="s">
        <v>822</v>
      </c>
      <c r="K26">
        <v>4379.99</v>
      </c>
      <c r="L26"/>
      <c r="M26" s="137"/>
      <c r="O26" s="109" t="e">
        <f>' Community Program Expenses'!#REF!</f>
        <v>#REF!</v>
      </c>
      <c r="P26" s="120" t="e">
        <f>' Community Program Expenses'!#REF!</f>
        <v>#REF!</v>
      </c>
      <c r="Q26" s="121" t="e">
        <f>' Community Program Expenses'!#REF!</f>
        <v>#REF!</v>
      </c>
      <c r="R26" s="110">
        <f>H59</f>
        <v>0</v>
      </c>
      <c r="S26" s="110">
        <f>SUMIF($C$2:$C$406,"=i24",$F$2:$F$406)</f>
        <v>0</v>
      </c>
      <c r="U26" s="98" t="e">
        <f>' Community Program Expenses'!#REF!</f>
        <v>#REF!</v>
      </c>
      <c r="V26" s="115" t="e">
        <f>' Community Program Expenses'!#REF!</f>
        <v>#REF!</v>
      </c>
      <c r="W26" s="117" t="e">
        <f>' Community Program Expenses'!#REF!</f>
        <v>#REF!</v>
      </c>
      <c r="X26" s="117" t="e">
        <f>' Community Program Expenses'!#REF!</f>
        <v>#REF!</v>
      </c>
      <c r="Y26" s="117" t="e">
        <f>' Community Program Expenses'!#REF!</f>
        <v>#REF!</v>
      </c>
      <c r="AB26" s="50"/>
      <c r="AH26" s="50"/>
    </row>
    <row r="27" spans="1:49" x14ac:dyDescent="0.2">
      <c r="A27" s="24"/>
      <c r="B27" s="24"/>
      <c r="C27" s="66">
        <v>43480</v>
      </c>
      <c r="D27" s="28" t="s">
        <v>106</v>
      </c>
      <c r="E27" s="8" t="s">
        <v>197</v>
      </c>
      <c r="F27" s="12"/>
      <c r="G27" s="34">
        <v>0</v>
      </c>
      <c r="H27" s="34">
        <v>155.41</v>
      </c>
      <c r="I27" s="137"/>
      <c r="J27" s="84" t="s">
        <v>904</v>
      </c>
      <c r="K27">
        <v>1442.86</v>
      </c>
      <c r="L27"/>
      <c r="M27" s="137"/>
      <c r="O27" s="109" t="e">
        <f>' Community Program Expenses'!#REF!</f>
        <v>#REF!</v>
      </c>
      <c r="P27" s="120" t="e">
        <f>' Community Program Expenses'!#REF!</f>
        <v>#REF!</v>
      </c>
      <c r="Q27" s="121" t="e">
        <f>' Community Program Expenses'!#REF!</f>
        <v>#REF!</v>
      </c>
      <c r="R27" s="110">
        <f>SUMIF($C$2:$C$406,"=i25",$E$2:$E$406)</f>
        <v>0</v>
      </c>
      <c r="S27" s="110">
        <f>SUMIF($C$2:$C$406,"=i25",$F$2:$F$406)</f>
        <v>0</v>
      </c>
      <c r="U27" s="98" t="e">
        <f>' Community Program Expenses'!#REF!</f>
        <v>#REF!</v>
      </c>
      <c r="V27" s="115" t="e">
        <f>' Community Program Expenses'!#REF!</f>
        <v>#REF!</v>
      </c>
      <c r="W27" s="117" t="e">
        <f>' Community Program Expenses'!#REF!</f>
        <v>#REF!</v>
      </c>
      <c r="X27" s="117" t="e">
        <f>' Community Program Expenses'!#REF!</f>
        <v>#REF!</v>
      </c>
      <c r="Y27" s="117" t="e">
        <f>' Community Program Expenses'!#REF!</f>
        <v>#REF!</v>
      </c>
      <c r="AB27" s="50"/>
      <c r="AH27" s="50"/>
    </row>
    <row r="28" spans="1:49" x14ac:dyDescent="0.2">
      <c r="A28" s="24"/>
      <c r="B28" s="24"/>
      <c r="C28" s="66">
        <v>43480</v>
      </c>
      <c r="D28" s="28" t="s">
        <v>106</v>
      </c>
      <c r="E28" s="8" t="s">
        <v>699</v>
      </c>
      <c r="F28" s="12"/>
      <c r="G28" s="34">
        <v>0</v>
      </c>
      <c r="H28" s="34">
        <v>100</v>
      </c>
      <c r="I28" s="137"/>
      <c r="J28" s="84" t="s">
        <v>816</v>
      </c>
      <c r="K28">
        <v>6170.59</v>
      </c>
      <c r="L28"/>
      <c r="M28" s="137"/>
      <c r="O28" s="109" t="e">
        <f>' Community Program Expenses'!#REF!</f>
        <v>#REF!</v>
      </c>
      <c r="P28" s="120" t="e">
        <f>' Community Program Expenses'!#REF!</f>
        <v>#REF!</v>
      </c>
      <c r="Q28" s="121" t="e">
        <f>' Community Program Expenses'!#REF!</f>
        <v>#REF!</v>
      </c>
      <c r="R28" s="110">
        <f>SUMIF($C$2:$C$406,"=i26",$E$2:$E$406)</f>
        <v>0</v>
      </c>
      <c r="S28" s="110">
        <f>SUMIF($C$2:$C$406,"=i26",$F$2:$F$406)</f>
        <v>0</v>
      </c>
      <c r="U28" s="98" t="e">
        <f>' Community Program Expenses'!#REF!</f>
        <v>#REF!</v>
      </c>
      <c r="V28" s="115" t="e">
        <f>' Community Program Expenses'!#REF!</f>
        <v>#REF!</v>
      </c>
      <c r="W28" s="117" t="e">
        <f>' Community Program Expenses'!#REF!</f>
        <v>#REF!</v>
      </c>
      <c r="X28" s="117" t="e">
        <f>' Community Program Expenses'!#REF!</f>
        <v>#REF!</v>
      </c>
      <c r="Y28" s="117" t="e">
        <f>' Community Program Expenses'!#REF!</f>
        <v>#REF!</v>
      </c>
      <c r="AB28" s="50"/>
      <c r="AH28" s="50"/>
    </row>
    <row r="29" spans="1:49" ht="15" x14ac:dyDescent="0.25">
      <c r="A29" s="24"/>
      <c r="B29" s="24"/>
      <c r="C29" s="66">
        <v>43480</v>
      </c>
      <c r="D29" s="28" t="s">
        <v>106</v>
      </c>
      <c r="E29" s="8" t="s">
        <v>197</v>
      </c>
      <c r="F29" s="12"/>
      <c r="G29" s="34"/>
      <c r="H29" s="82">
        <v>24.31</v>
      </c>
      <c r="I29" s="137"/>
      <c r="J29" s="50" t="s">
        <v>781</v>
      </c>
      <c r="K29">
        <v>202.8</v>
      </c>
      <c r="L29"/>
      <c r="M29" s="137"/>
      <c r="O29" s="109" t="e">
        <f>' Community Program Expenses'!#REF!</f>
        <v>#REF!</v>
      </c>
      <c r="P29" s="120" t="e">
        <f>' Community Program Expenses'!#REF!</f>
        <v>#REF!</v>
      </c>
      <c r="Q29" s="121" t="e">
        <f>' Community Program Expenses'!#REF!</f>
        <v>#REF!</v>
      </c>
      <c r="R29" s="110">
        <f>H61</f>
        <v>0</v>
      </c>
      <c r="S29" s="110">
        <f>SUMIF($C$2:$C$406,"=i27",$F$2:$F$406)</f>
        <v>0</v>
      </c>
      <c r="U29" s="98" t="e">
        <f>' Community Program Expenses'!#REF!</f>
        <v>#REF!</v>
      </c>
      <c r="V29" s="115" t="e">
        <f>' Community Program Expenses'!#REF!</f>
        <v>#REF!</v>
      </c>
      <c r="W29" s="117" t="e">
        <f>' Community Program Expenses'!#REF!</f>
        <v>#REF!</v>
      </c>
      <c r="X29" s="117" t="e">
        <f>' Community Program Expenses'!#REF!</f>
        <v>#REF!</v>
      </c>
      <c r="Y29" s="117" t="e">
        <f>' Community Program Expenses'!#REF!</f>
        <v>#REF!</v>
      </c>
      <c r="AB29" s="50"/>
      <c r="AH29" s="50"/>
    </row>
    <row r="30" spans="1:49" ht="15" x14ac:dyDescent="0.25">
      <c r="A30" s="24"/>
      <c r="B30" s="24"/>
      <c r="C30" s="66">
        <v>43480</v>
      </c>
      <c r="D30" s="28" t="s">
        <v>106</v>
      </c>
      <c r="E30" s="8" t="s">
        <v>197</v>
      </c>
      <c r="F30" s="12"/>
      <c r="G30" s="34"/>
      <c r="H30" s="82">
        <v>131.1</v>
      </c>
      <c r="I30" s="137"/>
      <c r="J30" s="84" t="s">
        <v>829</v>
      </c>
      <c r="K30">
        <v>202.8</v>
      </c>
      <c r="L30"/>
      <c r="M30" s="137"/>
      <c r="O30" s="109"/>
      <c r="P30" s="120" t="s">
        <v>914</v>
      </c>
      <c r="Q30" s="121"/>
      <c r="R30" s="122">
        <f>SUM(R2:R29)</f>
        <v>1964.35</v>
      </c>
      <c r="S30" s="122">
        <f>SUM(S2:S29)</f>
        <v>0</v>
      </c>
      <c r="U30" s="98" t="e">
        <f>' Community Program Expenses'!#REF!</f>
        <v>#REF!</v>
      </c>
      <c r="V30" s="115" t="e">
        <f>' Community Program Expenses'!#REF!</f>
        <v>#REF!</v>
      </c>
      <c r="W30" s="117" t="e">
        <f>' Community Program Expenses'!#REF!</f>
        <v>#REF!</v>
      </c>
      <c r="X30" s="117" t="e">
        <f>' Community Program Expenses'!#REF!</f>
        <v>#REF!</v>
      </c>
      <c r="Y30" s="117" t="e">
        <f>' Community Program Expenses'!#REF!</f>
        <v>#REF!</v>
      </c>
      <c r="AB30" s="50"/>
      <c r="AH30" s="50"/>
    </row>
    <row r="31" spans="1:49" x14ac:dyDescent="0.2">
      <c r="A31" s="24"/>
      <c r="B31" s="24"/>
      <c r="C31" s="66">
        <v>43480</v>
      </c>
      <c r="D31" s="28" t="s">
        <v>106</v>
      </c>
      <c r="E31" s="12" t="s">
        <v>279</v>
      </c>
      <c r="F31" s="12"/>
      <c r="G31" s="145">
        <v>0</v>
      </c>
      <c r="H31" s="141">
        <v>186.03</v>
      </c>
      <c r="I31" s="137"/>
      <c r="J31" s="50" t="s">
        <v>784</v>
      </c>
      <c r="K31">
        <v>1772.31</v>
      </c>
      <c r="L31"/>
      <c r="M31" s="137"/>
      <c r="P31" s="50" t="s">
        <v>925</v>
      </c>
      <c r="Q31" s="112"/>
      <c r="R31" s="35">
        <f>-(R24+R3+R2)</f>
        <v>-899.32</v>
      </c>
      <c r="U31" s="98" t="e">
        <f>' Community Program Expenses'!#REF!</f>
        <v>#REF!</v>
      </c>
      <c r="V31" s="115" t="e">
        <f>' Community Program Expenses'!#REF!</f>
        <v>#REF!</v>
      </c>
      <c r="W31" s="117" t="e">
        <f>' Community Program Expenses'!#REF!</f>
        <v>#REF!</v>
      </c>
      <c r="X31" s="117" t="e">
        <f>' Community Program Expenses'!#REF!</f>
        <v>#REF!</v>
      </c>
      <c r="Y31" s="117" t="e">
        <f>' Community Program Expenses'!#REF!</f>
        <v>#REF!</v>
      </c>
      <c r="AB31" s="50"/>
      <c r="AH31" s="50"/>
    </row>
    <row r="32" spans="1:49" x14ac:dyDescent="0.2">
      <c r="A32" s="24"/>
      <c r="B32" s="24"/>
      <c r="C32" s="66">
        <v>43480</v>
      </c>
      <c r="D32" s="26" t="s">
        <v>107</v>
      </c>
      <c r="E32" s="12" t="s">
        <v>659</v>
      </c>
      <c r="F32" s="12"/>
      <c r="G32" s="145">
        <v>0</v>
      </c>
      <c r="H32" s="141">
        <v>126.84</v>
      </c>
      <c r="I32" s="137"/>
      <c r="J32" s="84" t="s">
        <v>890</v>
      </c>
      <c r="K32">
        <v>886.18</v>
      </c>
      <c r="L32"/>
      <c r="M32" s="137"/>
      <c r="P32" s="50"/>
      <c r="Q32" s="112"/>
      <c r="R32" s="35">
        <f>-R10</f>
        <v>-14.59</v>
      </c>
      <c r="U32" s="98" t="e">
        <f>' Community Program Expenses'!#REF!</f>
        <v>#REF!</v>
      </c>
      <c r="V32" s="115" t="e">
        <f>' Community Program Expenses'!#REF!</f>
        <v>#REF!</v>
      </c>
      <c r="W32" s="117" t="e">
        <f>' Community Program Expenses'!#REF!</f>
        <v>#REF!</v>
      </c>
      <c r="X32" s="117" t="e">
        <f>' Community Program Expenses'!#REF!</f>
        <v>#REF!</v>
      </c>
      <c r="Y32" s="117" t="e">
        <f>' Community Program Expenses'!#REF!</f>
        <v>#REF!</v>
      </c>
      <c r="AB32" s="50"/>
      <c r="AH32" s="50"/>
    </row>
    <row r="33" spans="1:34" x14ac:dyDescent="0.2">
      <c r="A33" s="24"/>
      <c r="B33" s="24"/>
      <c r="C33" s="66">
        <v>43480</v>
      </c>
      <c r="D33" s="46" t="s">
        <v>92</v>
      </c>
      <c r="E33" s="12" t="s">
        <v>126</v>
      </c>
      <c r="F33" s="12"/>
      <c r="G33" s="145">
        <v>0</v>
      </c>
      <c r="H33" s="141">
        <v>627</v>
      </c>
      <c r="I33" s="137"/>
      <c r="J33" s="84" t="s">
        <v>906</v>
      </c>
      <c r="K33">
        <v>886.13</v>
      </c>
      <c r="L33"/>
      <c r="M33" s="137"/>
      <c r="P33" s="50"/>
      <c r="Q33" s="112"/>
      <c r="R33" s="35">
        <v>-3150</v>
      </c>
      <c r="U33" s="98" t="e">
        <f>' Community Program Expenses'!#REF!</f>
        <v>#REF!</v>
      </c>
      <c r="V33" s="115" t="e">
        <f>' Community Program Expenses'!#REF!</f>
        <v>#REF!</v>
      </c>
      <c r="W33" s="117" t="e">
        <f>' Community Program Expenses'!#REF!</f>
        <v>#REF!</v>
      </c>
      <c r="X33" s="117" t="e">
        <f>' Community Program Expenses'!#REF!</f>
        <v>#REF!</v>
      </c>
      <c r="Y33" s="117" t="e">
        <f>' Community Program Expenses'!#REF!</f>
        <v>#REF!</v>
      </c>
      <c r="AB33" s="50"/>
      <c r="AH33" s="50"/>
    </row>
    <row r="34" spans="1:34" x14ac:dyDescent="0.2">
      <c r="A34" s="12"/>
      <c r="B34" s="12">
        <v>7409</v>
      </c>
      <c r="C34" s="66">
        <v>43480</v>
      </c>
      <c r="D34" s="28" t="s">
        <v>22</v>
      </c>
      <c r="E34" s="12" t="s">
        <v>731</v>
      </c>
      <c r="F34" s="12"/>
      <c r="G34" s="34">
        <v>46.42</v>
      </c>
      <c r="H34" s="45"/>
      <c r="I34" s="137"/>
      <c r="J34" s="50" t="s">
        <v>785</v>
      </c>
      <c r="K34">
        <v>400</v>
      </c>
      <c r="L34"/>
      <c r="M34" s="137"/>
      <c r="P34" s="50"/>
      <c r="R34" s="35">
        <f>SUM(R30:R33)</f>
        <v>-2099.5600000000004</v>
      </c>
      <c r="U34" s="98"/>
      <c r="V34" s="24" t="s">
        <v>914</v>
      </c>
      <c r="W34" s="24"/>
      <c r="X34" s="24"/>
      <c r="Y34" s="122" t="e">
        <f>SUM(Y2:Y33)</f>
        <v>#REF!</v>
      </c>
      <c r="AB34" s="50"/>
      <c r="AH34" s="50"/>
    </row>
    <row r="35" spans="1:34" x14ac:dyDescent="0.2">
      <c r="A35" s="12"/>
      <c r="B35" s="12">
        <v>7412</v>
      </c>
      <c r="C35" s="66">
        <v>43480</v>
      </c>
      <c r="D35" s="87" t="s">
        <v>23</v>
      </c>
      <c r="E35" s="12" t="s">
        <v>806</v>
      </c>
      <c r="F35" s="12"/>
      <c r="G35" s="34">
        <v>99</v>
      </c>
      <c r="H35" s="45"/>
      <c r="I35" s="137"/>
      <c r="J35" s="84" t="s">
        <v>810</v>
      </c>
      <c r="K35">
        <v>400</v>
      </c>
      <c r="L35"/>
      <c r="M35" s="137"/>
      <c r="P35" s="50"/>
      <c r="R35" s="35">
        <f>R34-R32-R33</f>
        <v>1065.0299999999997</v>
      </c>
      <c r="AB35" s="50"/>
      <c r="AH35" s="50"/>
    </row>
    <row r="36" spans="1:34" x14ac:dyDescent="0.2">
      <c r="A36" s="12"/>
      <c r="B36" s="12">
        <v>7411</v>
      </c>
      <c r="C36" s="66">
        <v>43480</v>
      </c>
      <c r="D36" s="28" t="s">
        <v>10</v>
      </c>
      <c r="E36" s="8" t="s">
        <v>420</v>
      </c>
      <c r="F36" s="12"/>
      <c r="G36" s="34">
        <v>100</v>
      </c>
      <c r="H36" s="45"/>
      <c r="I36" s="137"/>
      <c r="J36" s="50" t="s">
        <v>787</v>
      </c>
      <c r="K36">
        <v>100</v>
      </c>
      <c r="L36"/>
      <c r="M36" s="137"/>
    </row>
    <row r="37" spans="1:34" x14ac:dyDescent="0.2">
      <c r="A37" s="12"/>
      <c r="B37" s="12">
        <v>7407</v>
      </c>
      <c r="C37" s="66">
        <v>43480</v>
      </c>
      <c r="D37" s="87" t="s">
        <v>27</v>
      </c>
      <c r="E37" s="12" t="s">
        <v>920</v>
      </c>
      <c r="F37" s="12"/>
      <c r="G37" s="34">
        <v>480</v>
      </c>
      <c r="H37" s="45"/>
      <c r="I37" s="137"/>
      <c r="J37" s="84" t="s">
        <v>809</v>
      </c>
      <c r="K37">
        <v>100</v>
      </c>
      <c r="L37"/>
      <c r="M37" s="137"/>
    </row>
    <row r="38" spans="1:34" x14ac:dyDescent="0.2">
      <c r="A38" s="12"/>
      <c r="B38" s="12">
        <v>7408</v>
      </c>
      <c r="C38" s="66">
        <v>43480</v>
      </c>
      <c r="D38" s="87" t="s">
        <v>669</v>
      </c>
      <c r="E38" s="12" t="s">
        <v>196</v>
      </c>
      <c r="F38" s="12"/>
      <c r="G38" s="34">
        <v>195.1</v>
      </c>
      <c r="H38" s="45"/>
      <c r="I38" s="137"/>
      <c r="J38" s="50" t="s">
        <v>790</v>
      </c>
      <c r="K38">
        <v>9916.8799999999992</v>
      </c>
      <c r="L38"/>
      <c r="M38" s="137"/>
    </row>
    <row r="39" spans="1:34" x14ac:dyDescent="0.2">
      <c r="A39" s="12"/>
      <c r="B39" s="29">
        <v>7404</v>
      </c>
      <c r="C39" s="66">
        <v>43480</v>
      </c>
      <c r="D39" s="87" t="s">
        <v>917</v>
      </c>
      <c r="E39" s="8" t="s">
        <v>592</v>
      </c>
      <c r="F39" s="12"/>
      <c r="G39" s="34">
        <v>72.930000000000007</v>
      </c>
      <c r="H39" s="45"/>
      <c r="I39" s="137"/>
      <c r="J39" s="84" t="s">
        <v>839</v>
      </c>
      <c r="K39">
        <v>725.38</v>
      </c>
      <c r="L39"/>
      <c r="M39" s="137"/>
    </row>
    <row r="40" spans="1:34" x14ac:dyDescent="0.2">
      <c r="A40" s="12"/>
      <c r="B40" s="12">
        <v>7410</v>
      </c>
      <c r="C40" s="66">
        <v>43480</v>
      </c>
      <c r="D40" s="28" t="s">
        <v>18</v>
      </c>
      <c r="E40" s="12" t="s">
        <v>805</v>
      </c>
      <c r="F40" s="12"/>
      <c r="G40" s="34">
        <v>509.77</v>
      </c>
      <c r="H40" s="45"/>
      <c r="I40" s="137"/>
      <c r="J40" s="84" t="s">
        <v>180</v>
      </c>
      <c r="K40">
        <v>9191.5</v>
      </c>
      <c r="L40"/>
      <c r="M40" s="137"/>
    </row>
    <row r="41" spans="1:34" x14ac:dyDescent="0.2">
      <c r="A41" s="12"/>
      <c r="B41" s="12">
        <v>7416</v>
      </c>
      <c r="C41" s="66">
        <v>43501</v>
      </c>
      <c r="D41" s="87" t="s">
        <v>794</v>
      </c>
      <c r="E41" s="12" t="s">
        <v>295</v>
      </c>
      <c r="F41" s="12"/>
      <c r="G41" s="34">
        <v>200.15</v>
      </c>
      <c r="H41" s="45"/>
      <c r="I41" s="137"/>
      <c r="J41" s="50" t="s">
        <v>37</v>
      </c>
      <c r="K41">
        <v>260.89999999999998</v>
      </c>
      <c r="L41"/>
      <c r="M41" s="137"/>
    </row>
    <row r="42" spans="1:34" x14ac:dyDescent="0.2">
      <c r="A42" s="12"/>
      <c r="B42" s="12">
        <v>7422</v>
      </c>
      <c r="C42" s="66">
        <v>43501</v>
      </c>
      <c r="D42" s="87" t="s">
        <v>795</v>
      </c>
      <c r="E42" s="12" t="s">
        <v>811</v>
      </c>
      <c r="F42" s="12"/>
      <c r="G42" s="34">
        <v>2000</v>
      </c>
      <c r="H42" s="45"/>
      <c r="I42" s="137"/>
      <c r="J42" s="84" t="s">
        <v>187</v>
      </c>
      <c r="K42">
        <v>260.89999999999998</v>
      </c>
      <c r="L42"/>
      <c r="M42" s="137"/>
    </row>
    <row r="43" spans="1:34" x14ac:dyDescent="0.2">
      <c r="A43" s="12"/>
      <c r="B43" s="12">
        <v>7421</v>
      </c>
      <c r="C43" s="66">
        <v>43501</v>
      </c>
      <c r="D43" s="87" t="s">
        <v>785</v>
      </c>
      <c r="E43" s="12" t="s">
        <v>810</v>
      </c>
      <c r="F43" s="12"/>
      <c r="G43" s="34">
        <v>300</v>
      </c>
      <c r="H43" s="45"/>
      <c r="I43" s="137"/>
      <c r="J43" s="50" t="s">
        <v>640</v>
      </c>
      <c r="K43">
        <v>251.85</v>
      </c>
      <c r="L43"/>
      <c r="M43" s="137"/>
    </row>
    <row r="44" spans="1:34" x14ac:dyDescent="0.2">
      <c r="A44" s="26"/>
      <c r="B44" s="12">
        <v>7419</v>
      </c>
      <c r="C44" s="66">
        <v>43501</v>
      </c>
      <c r="D44" s="87" t="s">
        <v>787</v>
      </c>
      <c r="E44" s="12" t="s">
        <v>809</v>
      </c>
      <c r="F44" s="12"/>
      <c r="G44" s="34">
        <v>100</v>
      </c>
      <c r="H44" s="45"/>
      <c r="I44" s="137"/>
      <c r="J44" s="84" t="s">
        <v>837</v>
      </c>
      <c r="K44">
        <v>251.85</v>
      </c>
      <c r="L44"/>
      <c r="M44" s="137"/>
    </row>
    <row r="45" spans="1:34" x14ac:dyDescent="0.2">
      <c r="A45" s="12"/>
      <c r="B45" s="12">
        <v>7417</v>
      </c>
      <c r="C45" s="66">
        <v>43501</v>
      </c>
      <c r="D45" s="28" t="s">
        <v>32</v>
      </c>
      <c r="E45" s="12" t="s">
        <v>286</v>
      </c>
      <c r="F45" s="12"/>
      <c r="G45" s="34">
        <v>490.98</v>
      </c>
      <c r="H45" s="45"/>
      <c r="I45" s="137"/>
      <c r="J45" s="50" t="s">
        <v>29</v>
      </c>
      <c r="K45">
        <v>743.88</v>
      </c>
      <c r="L45"/>
      <c r="M45" s="137"/>
    </row>
    <row r="46" spans="1:34" x14ac:dyDescent="0.2">
      <c r="A46" s="24"/>
      <c r="B46" s="24"/>
      <c r="C46" s="66">
        <v>43501</v>
      </c>
      <c r="D46" s="46" t="s">
        <v>84</v>
      </c>
      <c r="E46" s="12" t="s">
        <v>200</v>
      </c>
      <c r="F46" s="12"/>
      <c r="G46" s="142">
        <v>0</v>
      </c>
      <c r="H46" s="140">
        <v>2006.14</v>
      </c>
      <c r="I46" s="137"/>
      <c r="J46" s="84" t="s">
        <v>131</v>
      </c>
      <c r="K46">
        <v>743.88</v>
      </c>
      <c r="L46"/>
      <c r="M46" s="137"/>
    </row>
    <row r="47" spans="1:34" x14ac:dyDescent="0.2">
      <c r="A47" s="24"/>
      <c r="B47" s="24"/>
      <c r="C47" s="66">
        <v>43501</v>
      </c>
      <c r="D47" s="28" t="s">
        <v>85</v>
      </c>
      <c r="E47" s="12" t="s">
        <v>315</v>
      </c>
      <c r="F47" s="12"/>
      <c r="G47" s="142">
        <v>0</v>
      </c>
      <c r="H47" s="140">
        <v>240.95</v>
      </c>
      <c r="I47" s="137"/>
      <c r="J47" s="50" t="s">
        <v>31</v>
      </c>
      <c r="K47">
        <v>2487.84</v>
      </c>
      <c r="L47"/>
      <c r="M47" s="137"/>
    </row>
    <row r="48" spans="1:34" x14ac:dyDescent="0.2">
      <c r="A48" s="24"/>
      <c r="B48" s="24"/>
      <c r="C48" s="66">
        <v>43501</v>
      </c>
      <c r="D48" s="46" t="s">
        <v>105</v>
      </c>
      <c r="E48" s="12" t="s">
        <v>849</v>
      </c>
      <c r="F48" s="12"/>
      <c r="G48" s="142">
        <v>0</v>
      </c>
      <c r="H48" s="140">
        <v>45</v>
      </c>
      <c r="I48" s="137"/>
      <c r="J48" s="84" t="s">
        <v>255</v>
      </c>
      <c r="K48">
        <v>2487.84</v>
      </c>
      <c r="L48"/>
      <c r="M48" s="137"/>
    </row>
    <row r="49" spans="1:13" x14ac:dyDescent="0.2">
      <c r="A49" s="24"/>
      <c r="B49" s="24"/>
      <c r="C49" s="66">
        <v>43501</v>
      </c>
      <c r="D49" s="28" t="s">
        <v>106</v>
      </c>
      <c r="E49" s="12" t="s">
        <v>279</v>
      </c>
      <c r="F49" s="12"/>
      <c r="G49" s="142">
        <v>0</v>
      </c>
      <c r="H49" s="140">
        <v>75.45</v>
      </c>
      <c r="I49" s="137"/>
      <c r="J49" s="50" t="s">
        <v>32</v>
      </c>
      <c r="K49">
        <v>3719.6599999999994</v>
      </c>
      <c r="L49"/>
      <c r="M49" s="137"/>
    </row>
    <row r="50" spans="1:13" x14ac:dyDescent="0.2">
      <c r="A50" s="24"/>
      <c r="B50" s="24"/>
      <c r="C50" s="66">
        <v>43501</v>
      </c>
      <c r="D50" s="46" t="s">
        <v>189</v>
      </c>
      <c r="E50" s="12" t="s">
        <v>592</v>
      </c>
      <c r="F50" s="12"/>
      <c r="G50" s="142">
        <v>0</v>
      </c>
      <c r="H50" s="140">
        <v>48.32</v>
      </c>
      <c r="I50" s="137"/>
      <c r="J50" s="84" t="s">
        <v>834</v>
      </c>
      <c r="K50">
        <v>4.99</v>
      </c>
      <c r="L50"/>
      <c r="M50" s="137"/>
    </row>
    <row r="51" spans="1:13" x14ac:dyDescent="0.2">
      <c r="A51" s="24"/>
      <c r="B51" s="24"/>
      <c r="C51" s="66">
        <v>43501</v>
      </c>
      <c r="D51" s="28" t="s">
        <v>90</v>
      </c>
      <c r="E51" s="12" t="s">
        <v>331</v>
      </c>
      <c r="F51" s="12"/>
      <c r="G51" s="142">
        <v>0</v>
      </c>
      <c r="H51" s="140">
        <v>71</v>
      </c>
      <c r="I51" s="137"/>
      <c r="J51" s="84" t="s">
        <v>286</v>
      </c>
      <c r="K51">
        <v>3714.6699999999996</v>
      </c>
      <c r="L51"/>
      <c r="M51" s="137"/>
    </row>
    <row r="52" spans="1:13" x14ac:dyDescent="0.2">
      <c r="A52" s="12"/>
      <c r="B52" s="12">
        <v>7413</v>
      </c>
      <c r="C52" s="66">
        <v>43501</v>
      </c>
      <c r="D52" s="28" t="s">
        <v>10</v>
      </c>
      <c r="E52" s="8" t="s">
        <v>420</v>
      </c>
      <c r="F52" s="12"/>
      <c r="G52" s="34">
        <v>110.65</v>
      </c>
      <c r="H52" s="45"/>
      <c r="I52" s="137"/>
      <c r="J52" s="50" t="s">
        <v>33</v>
      </c>
      <c r="K52">
        <v>516</v>
      </c>
      <c r="L52"/>
      <c r="M52" s="137"/>
    </row>
    <row r="53" spans="1:13" x14ac:dyDescent="0.2">
      <c r="A53" s="12"/>
      <c r="B53" s="12">
        <v>7420</v>
      </c>
      <c r="C53" s="66">
        <v>43501</v>
      </c>
      <c r="D53" s="87" t="s">
        <v>669</v>
      </c>
      <c r="E53" s="12" t="s">
        <v>196</v>
      </c>
      <c r="F53" s="12"/>
      <c r="G53" s="16">
        <v>172.45</v>
      </c>
      <c r="H53" s="45"/>
      <c r="I53" s="137"/>
      <c r="J53" s="84" t="s">
        <v>804</v>
      </c>
      <c r="K53">
        <v>516</v>
      </c>
      <c r="L53"/>
      <c r="M53" s="137"/>
    </row>
    <row r="54" spans="1:13" x14ac:dyDescent="0.2">
      <c r="A54" s="12"/>
      <c r="B54" s="12">
        <v>7418</v>
      </c>
      <c r="C54" s="66">
        <v>43501</v>
      </c>
      <c r="D54" s="87" t="s">
        <v>800</v>
      </c>
      <c r="E54" s="12" t="s">
        <v>808</v>
      </c>
      <c r="F54" s="12"/>
      <c r="G54" s="34">
        <v>867.35</v>
      </c>
      <c r="H54" s="45"/>
      <c r="I54" s="137"/>
      <c r="J54" s="50" t="s">
        <v>8</v>
      </c>
      <c r="K54">
        <v>629.26</v>
      </c>
      <c r="L54"/>
      <c r="M54" s="137"/>
    </row>
    <row r="55" spans="1:13" x14ac:dyDescent="0.2">
      <c r="A55" s="12"/>
      <c r="B55" s="12">
        <v>7415</v>
      </c>
      <c r="C55" s="66">
        <v>43501</v>
      </c>
      <c r="D55" s="87" t="s">
        <v>917</v>
      </c>
      <c r="E55" s="86" t="s">
        <v>592</v>
      </c>
      <c r="F55" s="12"/>
      <c r="G55" s="34">
        <v>224.28</v>
      </c>
      <c r="H55" s="45"/>
      <c r="I55" s="137"/>
      <c r="J55" s="84" t="s">
        <v>885</v>
      </c>
      <c r="K55">
        <v>629.26</v>
      </c>
      <c r="L55"/>
      <c r="M55" s="137"/>
    </row>
    <row r="56" spans="1:13" x14ac:dyDescent="0.2">
      <c r="A56" s="12"/>
      <c r="B56" s="12">
        <v>7414</v>
      </c>
      <c r="C56" s="66">
        <v>43501</v>
      </c>
      <c r="D56" s="28" t="s">
        <v>110</v>
      </c>
      <c r="E56" s="12" t="s">
        <v>807</v>
      </c>
      <c r="F56" s="12"/>
      <c r="G56" s="34">
        <v>15</v>
      </c>
      <c r="H56" s="45"/>
      <c r="I56" s="137"/>
      <c r="J56" s="50" t="s">
        <v>66</v>
      </c>
      <c r="K56">
        <v>147.79</v>
      </c>
      <c r="L56"/>
      <c r="M56" s="137"/>
    </row>
    <row r="57" spans="1:13" x14ac:dyDescent="0.2">
      <c r="A57" s="12"/>
      <c r="B57" s="12">
        <v>7423</v>
      </c>
      <c r="C57" s="66">
        <v>43501</v>
      </c>
      <c r="D57" s="87"/>
      <c r="E57" s="12" t="s">
        <v>786</v>
      </c>
      <c r="F57" s="12"/>
      <c r="G57" s="34">
        <v>0</v>
      </c>
      <c r="H57" s="45"/>
      <c r="I57" s="137"/>
      <c r="J57" s="84" t="s">
        <v>826</v>
      </c>
      <c r="K57">
        <v>147.79</v>
      </c>
      <c r="L57"/>
      <c r="M57" s="137"/>
    </row>
    <row r="58" spans="1:13" x14ac:dyDescent="0.2">
      <c r="A58" s="12"/>
      <c r="B58" s="12">
        <v>7430</v>
      </c>
      <c r="C58" s="66">
        <v>43515</v>
      </c>
      <c r="D58" s="87" t="s">
        <v>795</v>
      </c>
      <c r="E58" s="12" t="s">
        <v>813</v>
      </c>
      <c r="F58" s="12"/>
      <c r="G58" s="34">
        <v>100</v>
      </c>
      <c r="H58" s="45"/>
      <c r="I58" s="137"/>
      <c r="J58" s="50" t="s">
        <v>58</v>
      </c>
      <c r="K58">
        <v>2000</v>
      </c>
      <c r="L58"/>
      <c r="M58" s="137"/>
    </row>
    <row r="59" spans="1:13" x14ac:dyDescent="0.2">
      <c r="A59" s="26"/>
      <c r="B59" s="12">
        <v>7427</v>
      </c>
      <c r="C59" s="66">
        <v>43515</v>
      </c>
      <c r="D59" s="28" t="s">
        <v>728</v>
      </c>
      <c r="E59" s="12" t="s">
        <v>812</v>
      </c>
      <c r="F59" s="12"/>
      <c r="G59" s="34">
        <v>62.43</v>
      </c>
      <c r="H59" s="45"/>
      <c r="I59" s="137"/>
      <c r="J59" s="84" t="s">
        <v>900</v>
      </c>
      <c r="K59">
        <v>800</v>
      </c>
      <c r="L59"/>
      <c r="M59" s="137"/>
    </row>
    <row r="60" spans="1:13" x14ac:dyDescent="0.2">
      <c r="A60" s="12"/>
      <c r="B60" s="12">
        <v>7428</v>
      </c>
      <c r="C60" s="66">
        <v>43515</v>
      </c>
      <c r="D60" s="28" t="s">
        <v>31</v>
      </c>
      <c r="E60" s="8" t="s">
        <v>255</v>
      </c>
      <c r="F60" s="12"/>
      <c r="G60" s="34">
        <v>258.81</v>
      </c>
      <c r="H60" s="45"/>
      <c r="I60" s="137"/>
      <c r="J60" s="84" t="s">
        <v>901</v>
      </c>
      <c r="K60">
        <v>400</v>
      </c>
      <c r="L60"/>
      <c r="M60" s="137"/>
    </row>
    <row r="61" spans="1:13" x14ac:dyDescent="0.2">
      <c r="A61" s="12"/>
      <c r="B61" s="12">
        <v>7425</v>
      </c>
      <c r="C61" s="66">
        <v>43515</v>
      </c>
      <c r="D61" s="28" t="s">
        <v>32</v>
      </c>
      <c r="E61" s="12" t="s">
        <v>286</v>
      </c>
      <c r="F61" s="12"/>
      <c r="G61" s="34">
        <v>425.46</v>
      </c>
      <c r="H61" s="45"/>
      <c r="I61" s="137"/>
      <c r="J61" s="84" t="s">
        <v>903</v>
      </c>
      <c r="K61">
        <v>400</v>
      </c>
      <c r="L61"/>
      <c r="M61" s="137"/>
    </row>
    <row r="62" spans="1:13" x14ac:dyDescent="0.2">
      <c r="A62" s="24"/>
      <c r="B62" s="24"/>
      <c r="C62" s="66">
        <v>43515</v>
      </c>
      <c r="D62" s="28" t="s">
        <v>94</v>
      </c>
      <c r="E62" s="8" t="s">
        <v>232</v>
      </c>
      <c r="F62" s="12"/>
      <c r="G62" s="34"/>
      <c r="H62" s="34">
        <v>974.8</v>
      </c>
      <c r="I62" s="137"/>
      <c r="J62" s="84" t="s">
        <v>902</v>
      </c>
      <c r="K62">
        <v>400</v>
      </c>
      <c r="L62"/>
      <c r="M62" s="137"/>
    </row>
    <row r="63" spans="1:13" x14ac:dyDescent="0.2">
      <c r="A63" s="24"/>
      <c r="B63" s="24"/>
      <c r="C63" s="66">
        <v>43515</v>
      </c>
      <c r="D63" s="28" t="s">
        <v>102</v>
      </c>
      <c r="E63" s="8" t="s">
        <v>330</v>
      </c>
      <c r="F63" s="12"/>
      <c r="G63" s="34"/>
      <c r="H63" s="34">
        <v>37</v>
      </c>
      <c r="I63" s="137"/>
      <c r="J63" s="50" t="s">
        <v>61</v>
      </c>
      <c r="K63">
        <v>10500</v>
      </c>
      <c r="L63"/>
      <c r="M63" s="137"/>
    </row>
    <row r="64" spans="1:13" x14ac:dyDescent="0.2">
      <c r="A64" s="24"/>
      <c r="B64" s="24"/>
      <c r="C64" s="47">
        <v>43515</v>
      </c>
      <c r="D64" s="28" t="s">
        <v>85</v>
      </c>
      <c r="E64" s="8" t="s">
        <v>315</v>
      </c>
      <c r="F64" s="12"/>
      <c r="G64" s="34"/>
      <c r="H64" s="34">
        <v>102.2</v>
      </c>
      <c r="I64" s="137"/>
      <c r="J64" s="84" t="s">
        <v>835</v>
      </c>
      <c r="K64">
        <v>10500</v>
      </c>
      <c r="L64"/>
      <c r="M64" s="137"/>
    </row>
    <row r="65" spans="1:13" x14ac:dyDescent="0.2">
      <c r="A65" s="24"/>
      <c r="B65" s="24"/>
      <c r="C65" s="47">
        <v>43515</v>
      </c>
      <c r="D65" s="28" t="s">
        <v>103</v>
      </c>
      <c r="E65" s="8" t="s">
        <v>329</v>
      </c>
      <c r="F65" s="12"/>
      <c r="G65" s="34"/>
      <c r="H65" s="34">
        <v>46</v>
      </c>
      <c r="I65" s="137"/>
      <c r="J65" s="50" t="s">
        <v>63</v>
      </c>
      <c r="K65">
        <v>650</v>
      </c>
      <c r="L65"/>
      <c r="M65" s="137"/>
    </row>
    <row r="66" spans="1:13" x14ac:dyDescent="0.2">
      <c r="A66" s="24"/>
      <c r="B66" s="24"/>
      <c r="C66" s="47">
        <v>43515</v>
      </c>
      <c r="D66" s="28" t="s">
        <v>106</v>
      </c>
      <c r="E66" s="143" t="s">
        <v>197</v>
      </c>
      <c r="F66" s="12"/>
      <c r="G66" s="34"/>
      <c r="H66" s="34">
        <v>14.59</v>
      </c>
      <c r="I66" s="137"/>
      <c r="J66" s="84" t="s">
        <v>593</v>
      </c>
      <c r="K66">
        <v>650</v>
      </c>
      <c r="L66"/>
      <c r="M66" s="137"/>
    </row>
    <row r="67" spans="1:13" x14ac:dyDescent="0.2">
      <c r="A67" s="24"/>
      <c r="B67" s="24"/>
      <c r="C67" s="47">
        <v>43515</v>
      </c>
      <c r="D67" s="28" t="s">
        <v>106</v>
      </c>
      <c r="E67" s="143" t="s">
        <v>197</v>
      </c>
      <c r="F67" s="12"/>
      <c r="G67" s="34"/>
      <c r="H67" s="34">
        <v>25.88</v>
      </c>
      <c r="I67" s="137"/>
      <c r="J67" s="50" t="s">
        <v>84</v>
      </c>
      <c r="K67">
        <v>0</v>
      </c>
      <c r="L67">
        <v>17335.305874999998</v>
      </c>
      <c r="M67" s="137"/>
    </row>
    <row r="68" spans="1:13" x14ac:dyDescent="0.2">
      <c r="A68" s="24"/>
      <c r="B68" s="24"/>
      <c r="C68" s="47">
        <v>43515</v>
      </c>
      <c r="D68" s="28" t="s">
        <v>106</v>
      </c>
      <c r="E68" s="8" t="s">
        <v>197</v>
      </c>
      <c r="F68" s="12"/>
      <c r="G68" s="34"/>
      <c r="H68" s="34">
        <v>167.65</v>
      </c>
      <c r="I68" s="137"/>
      <c r="J68" s="84" t="s">
        <v>200</v>
      </c>
      <c r="K68">
        <v>0</v>
      </c>
      <c r="L68">
        <v>17335.305874999998</v>
      </c>
      <c r="M68" s="137"/>
    </row>
    <row r="69" spans="1:13" x14ac:dyDescent="0.2">
      <c r="A69" s="24"/>
      <c r="B69" s="24"/>
      <c r="C69" s="47">
        <v>43515</v>
      </c>
      <c r="D69" s="28" t="s">
        <v>106</v>
      </c>
      <c r="E69" s="8" t="s">
        <v>941</v>
      </c>
      <c r="F69" s="12"/>
      <c r="G69" s="34"/>
      <c r="H69" s="34">
        <v>5.19</v>
      </c>
      <c r="I69" s="137"/>
      <c r="J69" s="50" t="s">
        <v>93</v>
      </c>
      <c r="K69">
        <v>0</v>
      </c>
      <c r="L69">
        <v>5952.44</v>
      </c>
      <c r="M69" s="137"/>
    </row>
    <row r="70" spans="1:13" x14ac:dyDescent="0.2">
      <c r="A70" s="24"/>
      <c r="B70" s="24"/>
      <c r="C70" s="47">
        <v>43515</v>
      </c>
      <c r="D70" s="28" t="s">
        <v>90</v>
      </c>
      <c r="E70" s="8" t="s">
        <v>331</v>
      </c>
      <c r="F70" s="12"/>
      <c r="G70" s="34"/>
      <c r="H70" s="34">
        <v>124</v>
      </c>
      <c r="I70" s="137"/>
      <c r="J70" s="84" t="s">
        <v>842</v>
      </c>
      <c r="K70"/>
      <c r="L70">
        <v>40</v>
      </c>
      <c r="M70" s="137"/>
    </row>
    <row r="71" spans="1:13" x14ac:dyDescent="0.2">
      <c r="A71" s="12"/>
      <c r="B71" s="12">
        <v>7429</v>
      </c>
      <c r="C71" s="66">
        <v>43515</v>
      </c>
      <c r="D71" s="28" t="s">
        <v>22</v>
      </c>
      <c r="E71" s="12" t="s">
        <v>731</v>
      </c>
      <c r="F71" s="12"/>
      <c r="G71" s="34">
        <v>48.64</v>
      </c>
      <c r="H71" s="45"/>
      <c r="I71" s="137"/>
      <c r="J71" s="84" t="s">
        <v>843</v>
      </c>
      <c r="K71">
        <v>0</v>
      </c>
      <c r="L71">
        <v>5786.49</v>
      </c>
      <c r="M71" s="137"/>
    </row>
    <row r="72" spans="1:13" x14ac:dyDescent="0.2">
      <c r="A72" s="12"/>
      <c r="B72" s="12">
        <v>7431</v>
      </c>
      <c r="C72" s="66">
        <v>43515</v>
      </c>
      <c r="D72" s="87" t="s">
        <v>720</v>
      </c>
      <c r="E72" s="12" t="s">
        <v>814</v>
      </c>
      <c r="F72" s="12"/>
      <c r="G72" s="34">
        <v>204</v>
      </c>
      <c r="H72" s="45"/>
      <c r="I72" s="137"/>
      <c r="J72" s="84" t="s">
        <v>940</v>
      </c>
      <c r="K72"/>
      <c r="L72">
        <v>86</v>
      </c>
      <c r="M72" s="137"/>
    </row>
    <row r="73" spans="1:13" x14ac:dyDescent="0.2">
      <c r="A73" s="12"/>
      <c r="B73" s="12">
        <v>7426</v>
      </c>
      <c r="C73" s="66">
        <v>43515</v>
      </c>
      <c r="D73" s="28" t="s">
        <v>18</v>
      </c>
      <c r="E73" s="12" t="s">
        <v>591</v>
      </c>
      <c r="F73" s="12"/>
      <c r="G73" s="34">
        <v>59.89</v>
      </c>
      <c r="H73" s="45"/>
      <c r="I73" s="137"/>
      <c r="J73" s="84" t="s">
        <v>846</v>
      </c>
      <c r="K73"/>
      <c r="L73">
        <v>39.950000000000003</v>
      </c>
      <c r="M73" s="137"/>
    </row>
    <row r="74" spans="1:13" x14ac:dyDescent="0.2">
      <c r="A74" s="12"/>
      <c r="B74" s="12">
        <v>7424</v>
      </c>
      <c r="C74" s="66">
        <v>43515</v>
      </c>
      <c r="D74" s="87"/>
      <c r="E74" s="12" t="s">
        <v>786</v>
      </c>
      <c r="F74" s="12"/>
      <c r="G74" s="34">
        <v>0</v>
      </c>
      <c r="H74" s="45"/>
      <c r="I74" s="137"/>
      <c r="J74" s="50" t="s">
        <v>94</v>
      </c>
      <c r="K74"/>
      <c r="L74">
        <v>4934.8499999999995</v>
      </c>
      <c r="M74" s="137"/>
    </row>
    <row r="75" spans="1:13" x14ac:dyDescent="0.2">
      <c r="A75" s="12"/>
      <c r="B75" s="12"/>
      <c r="C75" s="66">
        <v>43529</v>
      </c>
      <c r="D75" s="28" t="s">
        <v>84</v>
      </c>
      <c r="E75" s="12" t="s">
        <v>200</v>
      </c>
      <c r="F75" s="12"/>
      <c r="G75" s="45"/>
      <c r="H75" s="45">
        <v>45.03</v>
      </c>
      <c r="I75" s="137"/>
      <c r="J75" s="84" t="s">
        <v>232</v>
      </c>
      <c r="K75"/>
      <c r="L75">
        <v>4934.8499999999995</v>
      </c>
      <c r="M75" s="137"/>
    </row>
    <row r="76" spans="1:13" x14ac:dyDescent="0.2">
      <c r="A76" s="12"/>
      <c r="B76" s="12"/>
      <c r="C76" s="66">
        <v>43529</v>
      </c>
      <c r="D76" s="28" t="s">
        <v>84</v>
      </c>
      <c r="E76" s="12" t="s">
        <v>200</v>
      </c>
      <c r="F76" s="12"/>
      <c r="G76" s="45"/>
      <c r="H76" s="45">
        <v>802</v>
      </c>
      <c r="I76" s="137"/>
      <c r="J76" s="50" t="s">
        <v>95</v>
      </c>
      <c r="K76"/>
      <c r="L76">
        <v>2513</v>
      </c>
      <c r="M76" s="137"/>
    </row>
    <row r="77" spans="1:13" x14ac:dyDescent="0.2">
      <c r="A77" s="12"/>
      <c r="B77" s="12"/>
      <c r="C77" s="66">
        <v>43529</v>
      </c>
      <c r="D77" s="28" t="s">
        <v>84</v>
      </c>
      <c r="E77" s="12" t="s">
        <v>200</v>
      </c>
      <c r="F77" s="12"/>
      <c r="G77" s="45"/>
      <c r="H77" s="45">
        <v>879.79074999999955</v>
      </c>
      <c r="I77" s="137"/>
      <c r="J77" s="84" t="s">
        <v>131</v>
      </c>
      <c r="K77"/>
      <c r="L77">
        <v>2513</v>
      </c>
      <c r="M77" s="137"/>
    </row>
    <row r="78" spans="1:13" x14ac:dyDescent="0.2">
      <c r="A78" s="12"/>
      <c r="B78" s="12"/>
      <c r="C78" s="66">
        <v>43529</v>
      </c>
      <c r="D78" s="28" t="s">
        <v>93</v>
      </c>
      <c r="E78" s="12" t="s">
        <v>843</v>
      </c>
      <c r="F78" s="12"/>
      <c r="G78" s="45"/>
      <c r="H78" s="45">
        <v>139</v>
      </c>
      <c r="I78" s="137"/>
      <c r="J78" s="50" t="s">
        <v>97</v>
      </c>
      <c r="K78"/>
      <c r="L78">
        <v>212.25</v>
      </c>
      <c r="M78" s="137"/>
    </row>
    <row r="79" spans="1:13" x14ac:dyDescent="0.2">
      <c r="A79" s="12"/>
      <c r="B79" s="12"/>
      <c r="C79" s="66">
        <v>43529</v>
      </c>
      <c r="D79" s="28" t="s">
        <v>93</v>
      </c>
      <c r="E79" s="12" t="s">
        <v>843</v>
      </c>
      <c r="F79" s="12"/>
      <c r="G79" s="45"/>
      <c r="H79" s="45">
        <v>669.95</v>
      </c>
      <c r="I79" s="137"/>
      <c r="J79" s="84" t="s">
        <v>135</v>
      </c>
      <c r="K79"/>
      <c r="L79">
        <v>212.25</v>
      </c>
      <c r="M79" s="137"/>
    </row>
    <row r="80" spans="1:13" x14ac:dyDescent="0.2">
      <c r="A80" s="12"/>
      <c r="B80" s="12"/>
      <c r="C80" s="66">
        <v>43529</v>
      </c>
      <c r="D80" s="28" t="s">
        <v>94</v>
      </c>
      <c r="E80" s="12" t="s">
        <v>232</v>
      </c>
      <c r="F80" s="12"/>
      <c r="G80" s="45"/>
      <c r="H80" s="45">
        <v>786</v>
      </c>
      <c r="I80" s="137"/>
      <c r="J80" s="50" t="s">
        <v>98</v>
      </c>
      <c r="K80"/>
      <c r="L80">
        <v>23028</v>
      </c>
      <c r="M80" s="137"/>
    </row>
    <row r="81" spans="1:13" x14ac:dyDescent="0.2">
      <c r="A81" s="12"/>
      <c r="B81" s="12"/>
      <c r="C81" s="66">
        <v>43529</v>
      </c>
      <c r="D81" s="28" t="s">
        <v>95</v>
      </c>
      <c r="E81" s="12" t="s">
        <v>131</v>
      </c>
      <c r="F81" s="12"/>
      <c r="G81" s="45"/>
      <c r="H81" s="45">
        <v>2513</v>
      </c>
      <c r="I81" s="137"/>
      <c r="J81" s="84" t="s">
        <v>844</v>
      </c>
      <c r="K81"/>
      <c r="L81">
        <v>23028</v>
      </c>
      <c r="M81" s="137"/>
    </row>
    <row r="82" spans="1:13" x14ac:dyDescent="0.2">
      <c r="A82" s="12"/>
      <c r="B82" s="12"/>
      <c r="C82" s="66">
        <v>43529</v>
      </c>
      <c r="D82" s="87" t="s">
        <v>98</v>
      </c>
      <c r="E82" s="12" t="s">
        <v>844</v>
      </c>
      <c r="F82" s="12"/>
      <c r="G82" s="45"/>
      <c r="H82" s="45">
        <v>12768</v>
      </c>
      <c r="I82" s="137"/>
      <c r="J82" s="50" t="s">
        <v>182</v>
      </c>
      <c r="K82"/>
      <c r="L82">
        <v>75</v>
      </c>
      <c r="M82" s="137"/>
    </row>
    <row r="83" spans="1:13" x14ac:dyDescent="0.2">
      <c r="A83" s="12"/>
      <c r="B83" s="12"/>
      <c r="C83" s="66">
        <v>43529</v>
      </c>
      <c r="D83" s="28" t="s">
        <v>100</v>
      </c>
      <c r="E83" s="12" t="s">
        <v>845</v>
      </c>
      <c r="F83" s="12"/>
      <c r="G83" s="45"/>
      <c r="H83" s="45">
        <v>3657.59</v>
      </c>
      <c r="I83" s="137"/>
      <c r="J83" s="84" t="s">
        <v>844</v>
      </c>
      <c r="K83"/>
      <c r="L83">
        <v>75</v>
      </c>
      <c r="M83" s="137"/>
    </row>
    <row r="84" spans="1:13" x14ac:dyDescent="0.2">
      <c r="A84" s="12"/>
      <c r="B84" s="12"/>
      <c r="C84" s="66">
        <v>43529</v>
      </c>
      <c r="D84" s="28" t="s">
        <v>102</v>
      </c>
      <c r="E84" s="12" t="s">
        <v>930</v>
      </c>
      <c r="F84" s="12"/>
      <c r="G84" s="45"/>
      <c r="H84" s="45">
        <v>50</v>
      </c>
      <c r="I84" s="137"/>
      <c r="J84" s="50" t="s">
        <v>99</v>
      </c>
      <c r="K84">
        <v>0</v>
      </c>
      <c r="L84">
        <v>5171</v>
      </c>
      <c r="M84" s="137"/>
    </row>
    <row r="85" spans="1:13" x14ac:dyDescent="0.2">
      <c r="A85" s="12"/>
      <c r="B85" s="12"/>
      <c r="C85" s="66">
        <v>43529</v>
      </c>
      <c r="D85" s="28" t="s">
        <v>85</v>
      </c>
      <c r="E85" s="12" t="s">
        <v>315</v>
      </c>
      <c r="F85" s="12"/>
      <c r="G85" s="45"/>
      <c r="H85" s="45">
        <v>7.3</v>
      </c>
      <c r="I85" s="137"/>
      <c r="J85" s="84" t="s">
        <v>108</v>
      </c>
      <c r="K85">
        <v>0</v>
      </c>
      <c r="L85">
        <v>5171</v>
      </c>
      <c r="M85" s="137"/>
    </row>
    <row r="86" spans="1:13" x14ac:dyDescent="0.2">
      <c r="A86" s="12"/>
      <c r="B86" s="12"/>
      <c r="C86" s="66">
        <v>43529</v>
      </c>
      <c r="D86" s="28" t="s">
        <v>85</v>
      </c>
      <c r="E86" s="12" t="s">
        <v>315</v>
      </c>
      <c r="F86" s="12"/>
      <c r="G86" s="45"/>
      <c r="H86" s="45">
        <v>63.949999999999982</v>
      </c>
      <c r="I86" s="137"/>
      <c r="J86" s="50" t="s">
        <v>100</v>
      </c>
      <c r="K86"/>
      <c r="L86">
        <v>6990.45</v>
      </c>
      <c r="M86" s="137"/>
    </row>
    <row r="87" spans="1:13" x14ac:dyDescent="0.2">
      <c r="A87" s="12"/>
      <c r="B87" s="12"/>
      <c r="C87" s="66">
        <v>43529</v>
      </c>
      <c r="D87" s="28" t="s">
        <v>85</v>
      </c>
      <c r="E87" s="12" t="s">
        <v>315</v>
      </c>
      <c r="F87" s="12"/>
      <c r="G87" s="45"/>
      <c r="H87" s="45">
        <v>69.349999999999994</v>
      </c>
      <c r="I87" s="137"/>
      <c r="J87" s="84" t="s">
        <v>845</v>
      </c>
      <c r="K87"/>
      <c r="L87">
        <v>6990.45</v>
      </c>
      <c r="M87" s="137"/>
    </row>
    <row r="88" spans="1:13" x14ac:dyDescent="0.2">
      <c r="A88" s="12"/>
      <c r="B88" s="12"/>
      <c r="C88" s="66">
        <v>43529</v>
      </c>
      <c r="D88" s="28" t="s">
        <v>103</v>
      </c>
      <c r="E88" s="12" t="s">
        <v>850</v>
      </c>
      <c r="F88" s="12"/>
      <c r="G88" s="45"/>
      <c r="H88" s="45">
        <v>71</v>
      </c>
      <c r="I88" s="137"/>
      <c r="J88" s="50" t="s">
        <v>101</v>
      </c>
      <c r="K88"/>
      <c r="L88">
        <v>860</v>
      </c>
      <c r="M88" s="137"/>
    </row>
    <row r="89" spans="1:13" x14ac:dyDescent="0.2">
      <c r="A89" s="12"/>
      <c r="B89" s="12"/>
      <c r="C89" s="66">
        <v>43529</v>
      </c>
      <c r="D89" s="28" t="s">
        <v>106</v>
      </c>
      <c r="E89" s="12" t="s">
        <v>279</v>
      </c>
      <c r="F89" s="12"/>
      <c r="G89" s="45"/>
      <c r="H89" s="45">
        <v>0.59</v>
      </c>
      <c r="I89" s="137"/>
      <c r="J89" s="84" t="s">
        <v>749</v>
      </c>
      <c r="K89"/>
      <c r="L89">
        <v>860</v>
      </c>
      <c r="M89" s="137"/>
    </row>
    <row r="90" spans="1:13" x14ac:dyDescent="0.2">
      <c r="A90" s="12"/>
      <c r="B90" s="12"/>
      <c r="C90" s="66">
        <v>43529</v>
      </c>
      <c r="D90" s="28" t="s">
        <v>106</v>
      </c>
      <c r="E90" s="12" t="s">
        <v>279</v>
      </c>
      <c r="F90" s="12"/>
      <c r="G90" s="45"/>
      <c r="H90" s="45">
        <v>1.75</v>
      </c>
      <c r="I90" s="137"/>
      <c r="J90" s="50" t="s">
        <v>102</v>
      </c>
      <c r="K90">
        <v>0</v>
      </c>
      <c r="L90">
        <v>971.05</v>
      </c>
      <c r="M90" s="137"/>
    </row>
    <row r="91" spans="1:13" x14ac:dyDescent="0.2">
      <c r="A91" s="12"/>
      <c r="B91" s="12"/>
      <c r="C91" s="66">
        <v>43529</v>
      </c>
      <c r="D91" s="87" t="s">
        <v>107</v>
      </c>
      <c r="E91" s="12" t="s">
        <v>592</v>
      </c>
      <c r="F91" s="12"/>
      <c r="G91" s="45"/>
      <c r="H91" s="45">
        <v>24.31</v>
      </c>
      <c r="I91" s="137"/>
      <c r="J91" s="84" t="s">
        <v>279</v>
      </c>
      <c r="K91"/>
      <c r="L91">
        <v>11.049999999999999</v>
      </c>
      <c r="M91" s="137"/>
    </row>
    <row r="92" spans="1:13" x14ac:dyDescent="0.2">
      <c r="A92" s="12"/>
      <c r="B92" s="12"/>
      <c r="C92" s="66">
        <v>43529</v>
      </c>
      <c r="D92" s="28" t="s">
        <v>90</v>
      </c>
      <c r="E92" s="12" t="s">
        <v>331</v>
      </c>
      <c r="F92" s="12"/>
      <c r="G92" s="45"/>
      <c r="H92" s="45">
        <v>113</v>
      </c>
      <c r="I92" s="137"/>
      <c r="J92" s="84" t="s">
        <v>842</v>
      </c>
      <c r="K92"/>
      <c r="L92">
        <v>259</v>
      </c>
      <c r="M92" s="137"/>
    </row>
    <row r="93" spans="1:13" x14ac:dyDescent="0.2">
      <c r="A93" s="12"/>
      <c r="B93" s="12">
        <v>7435</v>
      </c>
      <c r="C93" s="66">
        <v>43530</v>
      </c>
      <c r="D93" s="87" t="s">
        <v>792</v>
      </c>
      <c r="E93" s="12" t="s">
        <v>918</v>
      </c>
      <c r="F93" s="12"/>
      <c r="G93" s="34">
        <v>100</v>
      </c>
      <c r="H93" s="45"/>
      <c r="I93" s="137"/>
      <c r="J93" s="84" t="s">
        <v>330</v>
      </c>
      <c r="K93">
        <v>0</v>
      </c>
      <c r="L93">
        <v>196</v>
      </c>
      <c r="M93" s="137"/>
    </row>
    <row r="94" spans="1:13" x14ac:dyDescent="0.2">
      <c r="A94" s="12"/>
      <c r="B94" s="12">
        <v>7437</v>
      </c>
      <c r="C94" s="66">
        <v>43530</v>
      </c>
      <c r="D94" s="87" t="s">
        <v>729</v>
      </c>
      <c r="E94" s="12" t="s">
        <v>817</v>
      </c>
      <c r="F94" s="12"/>
      <c r="G94" s="34">
        <v>1500</v>
      </c>
      <c r="H94" s="45"/>
      <c r="I94" s="137"/>
      <c r="J94" s="84" t="s">
        <v>774</v>
      </c>
      <c r="K94"/>
      <c r="L94">
        <v>5</v>
      </c>
      <c r="M94" s="137"/>
    </row>
    <row r="95" spans="1:13" x14ac:dyDescent="0.2">
      <c r="A95" s="12"/>
      <c r="B95" s="12">
        <v>7436</v>
      </c>
      <c r="C95" s="66">
        <v>43530</v>
      </c>
      <c r="D95" s="87" t="s">
        <v>727</v>
      </c>
      <c r="E95" s="12" t="s">
        <v>816</v>
      </c>
      <c r="F95" s="12"/>
      <c r="G95" s="34">
        <v>6170.59</v>
      </c>
      <c r="H95" s="45"/>
      <c r="I95" s="137"/>
      <c r="J95" s="84" t="s">
        <v>841</v>
      </c>
      <c r="K95"/>
      <c r="L95">
        <v>500</v>
      </c>
      <c r="M95" s="137"/>
    </row>
    <row r="96" spans="1:13" x14ac:dyDescent="0.2">
      <c r="A96" s="12"/>
      <c r="B96" s="12">
        <v>7439</v>
      </c>
      <c r="C96" s="66">
        <v>43530</v>
      </c>
      <c r="D96" s="87" t="s">
        <v>785</v>
      </c>
      <c r="E96" s="12" t="s">
        <v>810</v>
      </c>
      <c r="F96" s="12"/>
      <c r="G96" s="34">
        <v>50</v>
      </c>
      <c r="H96" s="45"/>
      <c r="I96" s="137"/>
      <c r="J96" s="50" t="s">
        <v>85</v>
      </c>
      <c r="K96">
        <v>0</v>
      </c>
      <c r="L96">
        <v>1959.7100000000014</v>
      </c>
      <c r="M96" s="137"/>
    </row>
    <row r="97" spans="1:13" x14ac:dyDescent="0.2">
      <c r="A97" s="12"/>
      <c r="B97" s="12">
        <v>7432</v>
      </c>
      <c r="C97" s="66">
        <v>43530</v>
      </c>
      <c r="D97" s="28" t="s">
        <v>29</v>
      </c>
      <c r="E97" s="12" t="s">
        <v>131</v>
      </c>
      <c r="F97" s="12"/>
      <c r="G97" s="34">
        <v>102.83</v>
      </c>
      <c r="H97" s="45"/>
      <c r="I97" s="137"/>
      <c r="J97" s="84" t="s">
        <v>119</v>
      </c>
      <c r="K97">
        <v>0</v>
      </c>
      <c r="L97">
        <v>270.25000000000011</v>
      </c>
      <c r="M97" s="137"/>
    </row>
    <row r="98" spans="1:13" x14ac:dyDescent="0.2">
      <c r="A98" s="12"/>
      <c r="B98" s="12">
        <v>7433</v>
      </c>
      <c r="C98" s="66">
        <v>43530</v>
      </c>
      <c r="D98" s="28" t="s">
        <v>29</v>
      </c>
      <c r="E98" s="12" t="s">
        <v>131</v>
      </c>
      <c r="F98" s="12"/>
      <c r="G98" s="34">
        <v>227.92</v>
      </c>
      <c r="H98" s="45"/>
      <c r="I98" s="137"/>
      <c r="J98" s="84" t="s">
        <v>315</v>
      </c>
      <c r="K98">
        <v>0</v>
      </c>
      <c r="L98">
        <v>1689.4600000000014</v>
      </c>
      <c r="M98" s="137"/>
    </row>
    <row r="99" spans="1:13" x14ac:dyDescent="0.2">
      <c r="A99" s="12"/>
      <c r="B99" s="12">
        <v>7434</v>
      </c>
      <c r="C99" s="66">
        <v>43530</v>
      </c>
      <c r="D99" s="28" t="s">
        <v>29</v>
      </c>
      <c r="E99" s="12" t="s">
        <v>131</v>
      </c>
      <c r="F99" s="12"/>
      <c r="G99" s="34">
        <v>413.13</v>
      </c>
      <c r="H99" s="45"/>
      <c r="I99" s="137"/>
      <c r="J99" s="50" t="s">
        <v>104</v>
      </c>
      <c r="K99"/>
      <c r="L99">
        <v>1244</v>
      </c>
      <c r="M99" s="137"/>
    </row>
    <row r="100" spans="1:13" x14ac:dyDescent="0.2">
      <c r="A100" s="12"/>
      <c r="B100" s="12">
        <v>7440</v>
      </c>
      <c r="C100" s="66">
        <v>43530</v>
      </c>
      <c r="D100" s="28" t="s">
        <v>716</v>
      </c>
      <c r="E100" s="12" t="s">
        <v>818</v>
      </c>
      <c r="F100" s="12"/>
      <c r="G100" s="34">
        <v>300</v>
      </c>
      <c r="H100" s="45"/>
      <c r="I100" s="137"/>
      <c r="J100" s="84" t="s">
        <v>667</v>
      </c>
      <c r="K100"/>
      <c r="L100">
        <v>1244</v>
      </c>
      <c r="M100" s="137"/>
    </row>
    <row r="101" spans="1:13" x14ac:dyDescent="0.2">
      <c r="A101" s="12"/>
      <c r="B101" s="12">
        <v>7438</v>
      </c>
      <c r="C101" s="66">
        <v>43530</v>
      </c>
      <c r="D101" s="87" t="s">
        <v>917</v>
      </c>
      <c r="E101" s="12" t="s">
        <v>592</v>
      </c>
      <c r="F101" s="12"/>
      <c r="G101" s="34">
        <v>24.62</v>
      </c>
      <c r="H101" s="45"/>
      <c r="I101" s="137"/>
      <c r="J101" s="50" t="s">
        <v>103</v>
      </c>
      <c r="K101">
        <v>0</v>
      </c>
      <c r="L101">
        <v>638</v>
      </c>
      <c r="M101" s="137"/>
    </row>
    <row r="102" spans="1:13" x14ac:dyDescent="0.2">
      <c r="A102" s="12"/>
      <c r="B102" s="12">
        <v>7434</v>
      </c>
      <c r="C102" s="66">
        <v>43530</v>
      </c>
      <c r="D102" s="87" t="s">
        <v>18</v>
      </c>
      <c r="E102" s="12" t="s">
        <v>815</v>
      </c>
      <c r="F102" s="12"/>
      <c r="G102" s="34">
        <v>43.82</v>
      </c>
      <c r="H102" s="45"/>
      <c r="I102" s="137"/>
      <c r="J102" s="84" t="s">
        <v>329</v>
      </c>
      <c r="K102">
        <v>0</v>
      </c>
      <c r="L102">
        <v>72</v>
      </c>
      <c r="M102" s="137"/>
    </row>
    <row r="103" spans="1:13" x14ac:dyDescent="0.2">
      <c r="A103" s="12"/>
      <c r="B103" s="12">
        <v>7447</v>
      </c>
      <c r="C103" s="66">
        <v>43543</v>
      </c>
      <c r="D103" s="87" t="s">
        <v>794</v>
      </c>
      <c r="E103" s="12" t="s">
        <v>295</v>
      </c>
      <c r="F103" s="12"/>
      <c r="G103" s="34">
        <v>350</v>
      </c>
      <c r="H103" s="45"/>
      <c r="I103" s="137"/>
      <c r="J103" s="84" t="s">
        <v>850</v>
      </c>
      <c r="K103"/>
      <c r="L103">
        <v>566</v>
      </c>
      <c r="M103" s="137"/>
    </row>
    <row r="104" spans="1:13" x14ac:dyDescent="0.2">
      <c r="A104" s="12"/>
      <c r="B104" s="12">
        <v>7442</v>
      </c>
      <c r="C104" s="66">
        <v>43543</v>
      </c>
      <c r="D104" s="28" t="s">
        <v>31</v>
      </c>
      <c r="E104" s="12" t="s">
        <v>255</v>
      </c>
      <c r="F104" s="12"/>
      <c r="G104" s="34">
        <v>271.94</v>
      </c>
      <c r="H104" s="45"/>
      <c r="I104" s="137"/>
      <c r="J104" s="50" t="s">
        <v>105</v>
      </c>
      <c r="K104">
        <v>0</v>
      </c>
      <c r="L104">
        <v>206</v>
      </c>
      <c r="M104" s="137"/>
    </row>
    <row r="105" spans="1:13" x14ac:dyDescent="0.2">
      <c r="A105" s="12"/>
      <c r="B105" s="12">
        <v>7443</v>
      </c>
      <c r="C105" s="66">
        <v>43543</v>
      </c>
      <c r="D105" s="28" t="s">
        <v>32</v>
      </c>
      <c r="E105" s="12" t="s">
        <v>286</v>
      </c>
      <c r="F105" s="12"/>
      <c r="G105" s="34">
        <v>481.79</v>
      </c>
      <c r="H105" s="45"/>
      <c r="I105" s="137"/>
      <c r="J105" s="84" t="s">
        <v>849</v>
      </c>
      <c r="K105">
        <v>0</v>
      </c>
      <c r="L105">
        <v>180</v>
      </c>
      <c r="M105" s="137"/>
    </row>
    <row r="106" spans="1:13" x14ac:dyDescent="0.2">
      <c r="A106" s="12"/>
      <c r="B106" s="12">
        <v>7446</v>
      </c>
      <c r="C106" s="66">
        <v>43543</v>
      </c>
      <c r="D106" s="28" t="s">
        <v>63</v>
      </c>
      <c r="E106" s="12" t="s">
        <v>593</v>
      </c>
      <c r="F106" s="12"/>
      <c r="G106" s="34">
        <v>650</v>
      </c>
      <c r="H106" s="45"/>
      <c r="I106" s="137"/>
      <c r="J106" s="84" t="s">
        <v>273</v>
      </c>
      <c r="K106"/>
      <c r="L106">
        <v>26</v>
      </c>
      <c r="M106" s="137"/>
    </row>
    <row r="107" spans="1:13" x14ac:dyDescent="0.2">
      <c r="A107" s="12"/>
      <c r="B107" s="12"/>
      <c r="C107" s="66">
        <v>43543</v>
      </c>
      <c r="D107" s="28" t="s">
        <v>84</v>
      </c>
      <c r="E107" s="85" t="s">
        <v>200</v>
      </c>
      <c r="F107" s="85"/>
      <c r="G107" s="45"/>
      <c r="H107" s="45">
        <v>471</v>
      </c>
      <c r="I107" s="137"/>
      <c r="J107" s="50" t="s">
        <v>106</v>
      </c>
      <c r="K107">
        <v>0</v>
      </c>
      <c r="L107">
        <v>6862.2827499999994</v>
      </c>
      <c r="M107" s="137"/>
    </row>
    <row r="108" spans="1:13" x14ac:dyDescent="0.2">
      <c r="A108" s="12"/>
      <c r="B108" s="12"/>
      <c r="C108" s="66">
        <v>43543</v>
      </c>
      <c r="D108" s="28" t="s">
        <v>84</v>
      </c>
      <c r="E108" s="85" t="s">
        <v>200</v>
      </c>
      <c r="F108" s="85"/>
      <c r="G108" s="45"/>
      <c r="H108" s="45">
        <v>179.61137500000001</v>
      </c>
      <c r="I108" s="137"/>
      <c r="J108" s="84" t="s">
        <v>874</v>
      </c>
      <c r="K108"/>
      <c r="L108">
        <v>265.3</v>
      </c>
      <c r="M108" s="137"/>
    </row>
    <row r="109" spans="1:13" x14ac:dyDescent="0.2">
      <c r="A109" s="12"/>
      <c r="B109" s="12"/>
      <c r="C109" s="66">
        <v>43543</v>
      </c>
      <c r="D109" s="66" t="s">
        <v>98</v>
      </c>
      <c r="E109" s="85" t="s">
        <v>844</v>
      </c>
      <c r="F109" s="85"/>
      <c r="G109" s="45"/>
      <c r="H109" s="45">
        <v>6000</v>
      </c>
      <c r="I109" s="137"/>
      <c r="J109" s="84" t="s">
        <v>941</v>
      </c>
      <c r="K109"/>
      <c r="L109">
        <v>5.19</v>
      </c>
      <c r="M109" s="137"/>
    </row>
    <row r="110" spans="1:13" x14ac:dyDescent="0.2">
      <c r="A110" s="12"/>
      <c r="B110" s="12"/>
      <c r="C110" s="66">
        <v>43543</v>
      </c>
      <c r="D110" s="28" t="s">
        <v>85</v>
      </c>
      <c r="E110" s="12" t="s">
        <v>315</v>
      </c>
      <c r="F110" s="85"/>
      <c r="G110" s="45"/>
      <c r="H110" s="45">
        <v>47.449999999999989</v>
      </c>
      <c r="I110" s="137"/>
      <c r="J110" s="84" t="s">
        <v>197</v>
      </c>
      <c r="K110">
        <v>0</v>
      </c>
      <c r="L110">
        <v>518.93999999999994</v>
      </c>
      <c r="M110" s="137"/>
    </row>
    <row r="111" spans="1:13" x14ac:dyDescent="0.2">
      <c r="A111" s="12"/>
      <c r="B111" s="12"/>
      <c r="C111" s="66">
        <v>43543</v>
      </c>
      <c r="D111" s="28" t="s">
        <v>85</v>
      </c>
      <c r="E111" s="12" t="s">
        <v>315</v>
      </c>
      <c r="F111" s="85"/>
      <c r="G111" s="45"/>
      <c r="H111" s="45">
        <v>10.95</v>
      </c>
      <c r="I111" s="137"/>
      <c r="J111" s="84" t="s">
        <v>174</v>
      </c>
      <c r="K111"/>
      <c r="L111">
        <v>215</v>
      </c>
      <c r="M111" s="137"/>
    </row>
    <row r="112" spans="1:13" x14ac:dyDescent="0.2">
      <c r="A112" s="12"/>
      <c r="B112" s="12"/>
      <c r="C112" s="66">
        <v>43543</v>
      </c>
      <c r="D112" s="28" t="s">
        <v>106</v>
      </c>
      <c r="E112" s="85" t="s">
        <v>279</v>
      </c>
      <c r="F112" s="85"/>
      <c r="G112" s="45"/>
      <c r="H112" s="45">
        <v>10.7</v>
      </c>
      <c r="I112" s="137"/>
      <c r="J112" s="84" t="s">
        <v>279</v>
      </c>
      <c r="K112">
        <v>0</v>
      </c>
      <c r="L112">
        <v>1359.9602499999999</v>
      </c>
      <c r="M112" s="137"/>
    </row>
    <row r="113" spans="1:13" x14ac:dyDescent="0.2">
      <c r="A113" s="12"/>
      <c r="B113" s="12"/>
      <c r="C113" s="66">
        <v>43543</v>
      </c>
      <c r="D113" s="87" t="s">
        <v>107</v>
      </c>
      <c r="E113" s="85" t="s">
        <v>592</v>
      </c>
      <c r="F113" s="85"/>
      <c r="G113" s="45"/>
      <c r="H113" s="45">
        <v>24.31</v>
      </c>
      <c r="I113" s="137"/>
      <c r="J113" s="84" t="s">
        <v>699</v>
      </c>
      <c r="K113">
        <v>0</v>
      </c>
      <c r="L113">
        <v>100</v>
      </c>
      <c r="M113" s="137"/>
    </row>
    <row r="114" spans="1:13" x14ac:dyDescent="0.2">
      <c r="A114" s="12"/>
      <c r="B114" s="12">
        <v>7441</v>
      </c>
      <c r="C114" s="66">
        <v>43543</v>
      </c>
      <c r="D114" s="28" t="s">
        <v>22</v>
      </c>
      <c r="E114" s="12" t="s">
        <v>731</v>
      </c>
      <c r="F114" s="12"/>
      <c r="G114" s="34">
        <v>48.05</v>
      </c>
      <c r="H114" s="45"/>
      <c r="I114" s="137"/>
      <c r="J114" s="84" t="s">
        <v>876</v>
      </c>
      <c r="K114"/>
      <c r="L114">
        <v>50</v>
      </c>
      <c r="M114" s="137"/>
    </row>
    <row r="115" spans="1:13" x14ac:dyDescent="0.2">
      <c r="A115" s="12"/>
      <c r="B115" s="12">
        <v>7444</v>
      </c>
      <c r="C115" s="66">
        <v>43543</v>
      </c>
      <c r="D115" s="87" t="s">
        <v>669</v>
      </c>
      <c r="E115" s="12" t="s">
        <v>196</v>
      </c>
      <c r="F115" s="12"/>
      <c r="G115" s="34">
        <v>244.82</v>
      </c>
      <c r="H115" s="45"/>
      <c r="I115" s="137"/>
      <c r="J115" s="84" t="s">
        <v>841</v>
      </c>
      <c r="K115"/>
      <c r="L115">
        <v>500</v>
      </c>
      <c r="M115" s="137"/>
    </row>
    <row r="116" spans="1:13" x14ac:dyDescent="0.2">
      <c r="A116" s="12"/>
      <c r="B116" s="12">
        <v>7448</v>
      </c>
      <c r="C116" s="66">
        <v>43543</v>
      </c>
      <c r="D116" s="87" t="s">
        <v>720</v>
      </c>
      <c r="E116" s="12" t="s">
        <v>819</v>
      </c>
      <c r="F116" s="12"/>
      <c r="G116" s="34">
        <v>595</v>
      </c>
      <c r="H116" s="45"/>
      <c r="I116" s="137"/>
      <c r="J116" s="84" t="s">
        <v>659</v>
      </c>
      <c r="K116"/>
      <c r="L116">
        <v>137.11250000000001</v>
      </c>
      <c r="M116" s="137"/>
    </row>
    <row r="117" spans="1:13" x14ac:dyDescent="0.2">
      <c r="A117" s="12"/>
      <c r="B117" s="12">
        <v>7445</v>
      </c>
      <c r="C117" s="66">
        <v>43543</v>
      </c>
      <c r="D117" s="87" t="s">
        <v>917</v>
      </c>
      <c r="E117" s="12" t="s">
        <v>592</v>
      </c>
      <c r="F117" s="12"/>
      <c r="G117" s="34">
        <v>24.31</v>
      </c>
      <c r="H117" s="45"/>
      <c r="I117" s="137"/>
      <c r="J117" s="84" t="s">
        <v>929</v>
      </c>
      <c r="K117">
        <v>0</v>
      </c>
      <c r="L117">
        <v>1900</v>
      </c>
      <c r="M117" s="137"/>
    </row>
    <row r="118" spans="1:13" x14ac:dyDescent="0.2">
      <c r="A118" s="12"/>
      <c r="B118" s="12">
        <v>7475</v>
      </c>
      <c r="C118" s="66">
        <v>43553</v>
      </c>
      <c r="D118" s="87" t="s">
        <v>19</v>
      </c>
      <c r="E118" s="12" t="s">
        <v>831</v>
      </c>
      <c r="F118" s="12"/>
      <c r="G118" s="34">
        <v>32</v>
      </c>
      <c r="H118" s="45"/>
      <c r="I118" s="64"/>
      <c r="J118" s="84" t="s">
        <v>877</v>
      </c>
      <c r="K118"/>
      <c r="L118">
        <v>1810.78</v>
      </c>
      <c r="M118" s="64"/>
    </row>
    <row r="119" spans="1:13" x14ac:dyDescent="0.2">
      <c r="A119" s="12"/>
      <c r="B119" s="12">
        <v>7476</v>
      </c>
      <c r="C119" s="66">
        <v>43553</v>
      </c>
      <c r="D119" s="87" t="s">
        <v>19</v>
      </c>
      <c r="E119" s="12" t="s">
        <v>832</v>
      </c>
      <c r="F119" s="12"/>
      <c r="G119" s="34">
        <v>90</v>
      </c>
      <c r="H119" s="45"/>
      <c r="I119" s="137"/>
      <c r="J119" s="50" t="s">
        <v>107</v>
      </c>
      <c r="K119">
        <v>0</v>
      </c>
      <c r="L119">
        <v>1902.17</v>
      </c>
      <c r="M119" s="137"/>
    </row>
    <row r="120" spans="1:13" x14ac:dyDescent="0.2">
      <c r="A120" s="12"/>
      <c r="B120" s="12">
        <v>7453</v>
      </c>
      <c r="C120" s="66">
        <v>43571</v>
      </c>
      <c r="D120" s="87" t="s">
        <v>792</v>
      </c>
      <c r="E120" s="12" t="s">
        <v>919</v>
      </c>
      <c r="F120" s="12"/>
      <c r="G120" s="34">
        <v>100</v>
      </c>
      <c r="H120" s="45"/>
      <c r="I120" s="137"/>
      <c r="J120" s="84" t="s">
        <v>592</v>
      </c>
      <c r="K120"/>
      <c r="L120">
        <v>1775.3300000000002</v>
      </c>
      <c r="M120" s="137"/>
    </row>
    <row r="121" spans="1:13" x14ac:dyDescent="0.2">
      <c r="A121" s="12"/>
      <c r="B121" s="12">
        <v>7452</v>
      </c>
      <c r="C121" s="66">
        <v>43571</v>
      </c>
      <c r="D121" s="28" t="s">
        <v>728</v>
      </c>
      <c r="E121" s="12" t="s">
        <v>590</v>
      </c>
      <c r="F121" s="12"/>
      <c r="G121" s="34">
        <v>64.459999999999994</v>
      </c>
      <c r="H121" s="45"/>
      <c r="I121" s="137"/>
      <c r="J121" s="84" t="s">
        <v>659</v>
      </c>
      <c r="K121">
        <v>0</v>
      </c>
      <c r="L121">
        <v>126.84</v>
      </c>
      <c r="M121" s="137"/>
    </row>
    <row r="122" spans="1:13" x14ac:dyDescent="0.2">
      <c r="A122" s="12"/>
      <c r="B122" s="12">
        <v>7457</v>
      </c>
      <c r="C122" s="66">
        <v>43571</v>
      </c>
      <c r="D122" s="87" t="s">
        <v>727</v>
      </c>
      <c r="E122" s="12" t="s">
        <v>822</v>
      </c>
      <c r="F122" s="12"/>
      <c r="G122" s="34">
        <v>4379.99</v>
      </c>
      <c r="H122" s="45"/>
      <c r="I122" s="137"/>
      <c r="J122" s="50" t="s">
        <v>189</v>
      </c>
      <c r="K122">
        <v>0</v>
      </c>
      <c r="L122">
        <v>531.96</v>
      </c>
      <c r="M122" s="137"/>
    </row>
    <row r="123" spans="1:13" x14ac:dyDescent="0.2">
      <c r="A123" s="12"/>
      <c r="B123" s="12">
        <v>7450</v>
      </c>
      <c r="C123" s="66">
        <v>43571</v>
      </c>
      <c r="D123" s="28" t="s">
        <v>31</v>
      </c>
      <c r="E123" s="12" t="s">
        <v>255</v>
      </c>
      <c r="F123" s="12"/>
      <c r="G123" s="34">
        <v>282.63</v>
      </c>
      <c r="H123" s="45"/>
      <c r="I123" s="137"/>
      <c r="J123" s="84" t="s">
        <v>592</v>
      </c>
      <c r="K123">
        <v>0</v>
      </c>
      <c r="L123">
        <v>531.96</v>
      </c>
      <c r="M123" s="137"/>
    </row>
    <row r="124" spans="1:13" x14ac:dyDescent="0.2">
      <c r="A124" s="12"/>
      <c r="B124" s="12">
        <v>7451</v>
      </c>
      <c r="C124" s="66">
        <v>43571</v>
      </c>
      <c r="D124" s="28" t="s">
        <v>32</v>
      </c>
      <c r="E124" s="12" t="s">
        <v>286</v>
      </c>
      <c r="F124" s="12"/>
      <c r="G124" s="34">
        <v>471.14</v>
      </c>
      <c r="H124" s="45"/>
      <c r="I124" s="137"/>
      <c r="J124" s="50" t="s">
        <v>87</v>
      </c>
      <c r="K124"/>
      <c r="L124">
        <v>8251.5</v>
      </c>
      <c r="M124" s="137"/>
    </row>
    <row r="125" spans="1:13" x14ac:dyDescent="0.2">
      <c r="A125" s="12"/>
      <c r="B125" s="12">
        <v>7456</v>
      </c>
      <c r="C125" s="66">
        <v>43571</v>
      </c>
      <c r="D125" s="28" t="s">
        <v>22</v>
      </c>
      <c r="E125" s="12" t="s">
        <v>731</v>
      </c>
      <c r="F125" s="12"/>
      <c r="G125" s="34">
        <v>47.94</v>
      </c>
      <c r="H125" s="45"/>
      <c r="I125" s="137"/>
      <c r="J125" s="84" t="s">
        <v>120</v>
      </c>
      <c r="K125"/>
      <c r="L125">
        <v>8251.5</v>
      </c>
      <c r="M125" s="137"/>
    </row>
    <row r="126" spans="1:13" x14ac:dyDescent="0.2">
      <c r="A126" s="12"/>
      <c r="B126" s="12">
        <v>7455</v>
      </c>
      <c r="C126" s="66">
        <v>43571</v>
      </c>
      <c r="D126" s="87" t="s">
        <v>23</v>
      </c>
      <c r="E126" s="12" t="s">
        <v>821</v>
      </c>
      <c r="F126" s="12"/>
      <c r="G126" s="34">
        <v>107.89</v>
      </c>
      <c r="H126" s="45"/>
      <c r="I126" s="137"/>
      <c r="J126" s="50" t="s">
        <v>88</v>
      </c>
      <c r="K126"/>
      <c r="L126">
        <v>392.76</v>
      </c>
      <c r="M126" s="137"/>
    </row>
    <row r="127" spans="1:13" x14ac:dyDescent="0.2">
      <c r="A127" s="12"/>
      <c r="B127" s="12">
        <v>7449</v>
      </c>
      <c r="C127" s="66">
        <v>43571</v>
      </c>
      <c r="D127" s="87" t="s">
        <v>721</v>
      </c>
      <c r="E127" s="12" t="s">
        <v>820</v>
      </c>
      <c r="F127" s="12"/>
      <c r="G127" s="34">
        <v>24000</v>
      </c>
      <c r="H127" s="45"/>
      <c r="I127" s="137"/>
      <c r="J127" s="84" t="s">
        <v>875</v>
      </c>
      <c r="K127"/>
      <c r="L127">
        <v>392.76</v>
      </c>
      <c r="M127" s="137"/>
    </row>
    <row r="128" spans="1:13" x14ac:dyDescent="0.2">
      <c r="A128" s="12"/>
      <c r="B128" s="12">
        <v>7458</v>
      </c>
      <c r="C128" s="66">
        <v>43571</v>
      </c>
      <c r="D128" s="87" t="s">
        <v>720</v>
      </c>
      <c r="E128" s="12" t="s">
        <v>823</v>
      </c>
      <c r="F128" s="12"/>
      <c r="G128" s="34">
        <v>50</v>
      </c>
      <c r="H128" s="45"/>
      <c r="I128" s="137"/>
      <c r="J128" s="50" t="s">
        <v>847</v>
      </c>
      <c r="K128"/>
      <c r="L128">
        <v>22000</v>
      </c>
      <c r="M128" s="137"/>
    </row>
    <row r="129" spans="1:13" x14ac:dyDescent="0.2">
      <c r="A129" s="12"/>
      <c r="B129" s="12">
        <v>7459</v>
      </c>
      <c r="C129" s="66">
        <v>43571</v>
      </c>
      <c r="D129" s="28" t="s">
        <v>716</v>
      </c>
      <c r="E129" s="12" t="s">
        <v>824</v>
      </c>
      <c r="F129" s="12"/>
      <c r="G129" s="34">
        <v>1475.95</v>
      </c>
      <c r="H129" s="45"/>
      <c r="I129" s="137"/>
      <c r="J129" s="84" t="s">
        <v>844</v>
      </c>
      <c r="K129"/>
      <c r="L129">
        <v>22000</v>
      </c>
      <c r="M129" s="137"/>
    </row>
    <row r="130" spans="1:13" x14ac:dyDescent="0.2">
      <c r="A130" s="12"/>
      <c r="B130" s="12">
        <v>7454</v>
      </c>
      <c r="C130" s="66">
        <v>43571</v>
      </c>
      <c r="D130" s="87" t="s">
        <v>917</v>
      </c>
      <c r="E130" s="12" t="s">
        <v>592</v>
      </c>
      <c r="F130" s="12"/>
      <c r="G130" s="34">
        <v>778.91</v>
      </c>
      <c r="H130" s="45"/>
      <c r="I130" s="137"/>
      <c r="J130" s="50" t="s">
        <v>90</v>
      </c>
      <c r="K130">
        <v>0</v>
      </c>
      <c r="L130">
        <v>1174</v>
      </c>
      <c r="M130" s="137"/>
    </row>
    <row r="131" spans="1:13" x14ac:dyDescent="0.2">
      <c r="A131" s="12"/>
      <c r="B131" s="12"/>
      <c r="C131" s="66">
        <v>43574</v>
      </c>
      <c r="D131" s="28" t="s">
        <v>84</v>
      </c>
      <c r="E131" s="85" t="s">
        <v>200</v>
      </c>
      <c r="F131" s="12"/>
      <c r="G131" s="34"/>
      <c r="H131" s="45">
        <v>1059.5609999999997</v>
      </c>
      <c r="I131" s="137"/>
      <c r="J131" s="84" t="s">
        <v>275</v>
      </c>
      <c r="K131"/>
      <c r="L131">
        <v>78</v>
      </c>
      <c r="M131" s="137"/>
    </row>
    <row r="132" spans="1:13" x14ac:dyDescent="0.2">
      <c r="A132" s="12"/>
      <c r="B132" s="12"/>
      <c r="C132" s="66">
        <v>43574</v>
      </c>
      <c r="D132" s="28" t="s">
        <v>84</v>
      </c>
      <c r="E132" s="85" t="s">
        <v>200</v>
      </c>
      <c r="F132" s="12"/>
      <c r="G132" s="34"/>
      <c r="H132" s="45">
        <v>1761</v>
      </c>
      <c r="I132" s="137"/>
      <c r="J132" s="84" t="s">
        <v>331</v>
      </c>
      <c r="K132">
        <v>0</v>
      </c>
      <c r="L132">
        <v>1096</v>
      </c>
      <c r="M132" s="137"/>
    </row>
    <row r="133" spans="1:13" x14ac:dyDescent="0.2">
      <c r="A133" s="12"/>
      <c r="B133" s="12"/>
      <c r="C133" s="66">
        <v>43574</v>
      </c>
      <c r="D133" s="28" t="s">
        <v>84</v>
      </c>
      <c r="E133" s="85" t="s">
        <v>200</v>
      </c>
      <c r="F133" s="12"/>
      <c r="G133" s="45"/>
      <c r="H133" s="45">
        <v>1095.4431249999998</v>
      </c>
      <c r="I133" s="137"/>
      <c r="J133" s="50" t="s">
        <v>92</v>
      </c>
      <c r="K133">
        <v>0</v>
      </c>
      <c r="L133">
        <v>55655</v>
      </c>
      <c r="M133" s="137"/>
    </row>
    <row r="134" spans="1:13" x14ac:dyDescent="0.2">
      <c r="A134" s="12"/>
      <c r="B134" s="12"/>
      <c r="C134" s="66">
        <v>43574</v>
      </c>
      <c r="D134" s="28" t="s">
        <v>84</v>
      </c>
      <c r="E134" s="85" t="s">
        <v>200</v>
      </c>
      <c r="F134" s="12"/>
      <c r="G134" s="45"/>
      <c r="H134" s="45">
        <v>1686</v>
      </c>
      <c r="I134" s="137"/>
      <c r="J134" s="84" t="s">
        <v>126</v>
      </c>
      <c r="K134">
        <v>0</v>
      </c>
      <c r="L134">
        <v>55655</v>
      </c>
      <c r="M134" s="137"/>
    </row>
    <row r="135" spans="1:13" x14ac:dyDescent="0.2">
      <c r="A135" s="12"/>
      <c r="B135" s="12"/>
      <c r="C135" s="66">
        <v>43574</v>
      </c>
      <c r="D135" s="28" t="s">
        <v>93</v>
      </c>
      <c r="E135" s="12" t="s">
        <v>843</v>
      </c>
      <c r="F135" s="12"/>
      <c r="G135" s="45"/>
      <c r="H135" s="45">
        <v>765</v>
      </c>
      <c r="I135" s="137"/>
      <c r="J135" s="50" t="s">
        <v>76</v>
      </c>
      <c r="K135">
        <v>5000</v>
      </c>
      <c r="L135"/>
      <c r="M135" s="137"/>
    </row>
    <row r="136" spans="1:13" x14ac:dyDescent="0.2">
      <c r="A136" s="12"/>
      <c r="B136" s="12"/>
      <c r="C136" s="66">
        <v>43574</v>
      </c>
      <c r="D136" s="28" t="s">
        <v>94</v>
      </c>
      <c r="E136" s="12" t="s">
        <v>232</v>
      </c>
      <c r="F136" s="12"/>
      <c r="G136" s="34"/>
      <c r="H136" s="45">
        <v>86.55</v>
      </c>
      <c r="I136" s="137"/>
      <c r="J136" s="84" t="s">
        <v>886</v>
      </c>
      <c r="K136">
        <v>5000</v>
      </c>
      <c r="L136"/>
      <c r="M136" s="137"/>
    </row>
    <row r="137" spans="1:13" x14ac:dyDescent="0.2">
      <c r="A137" s="12"/>
      <c r="B137" s="12"/>
      <c r="C137" s="66">
        <v>43574</v>
      </c>
      <c r="D137" s="28" t="s">
        <v>94</v>
      </c>
      <c r="E137" s="12" t="s">
        <v>232</v>
      </c>
      <c r="F137" s="12"/>
      <c r="G137" s="34"/>
      <c r="H137" s="45">
        <v>535.54999999999995</v>
      </c>
      <c r="I137" s="137"/>
      <c r="J137" s="50" t="s">
        <v>724</v>
      </c>
      <c r="K137">
        <v>1000</v>
      </c>
      <c r="L137"/>
      <c r="M137" s="137"/>
    </row>
    <row r="138" spans="1:13" x14ac:dyDescent="0.2">
      <c r="A138" s="12"/>
      <c r="B138" s="12"/>
      <c r="C138" s="66">
        <v>43574</v>
      </c>
      <c r="D138" s="28" t="s">
        <v>94</v>
      </c>
      <c r="E138" s="12" t="s">
        <v>232</v>
      </c>
      <c r="F138" s="12"/>
      <c r="G138" s="45"/>
      <c r="H138" s="45">
        <v>86.55</v>
      </c>
      <c r="I138" s="137"/>
      <c r="J138" s="84" t="s">
        <v>899</v>
      </c>
      <c r="K138">
        <v>1000</v>
      </c>
      <c r="L138"/>
      <c r="M138" s="137"/>
    </row>
    <row r="139" spans="1:13" x14ac:dyDescent="0.2">
      <c r="A139" s="12"/>
      <c r="B139" s="12"/>
      <c r="C139" s="66">
        <v>43574</v>
      </c>
      <c r="D139" s="28" t="s">
        <v>94</v>
      </c>
      <c r="E139" s="12" t="s">
        <v>232</v>
      </c>
      <c r="F139" s="12"/>
      <c r="G139" s="45"/>
      <c r="H139" s="45">
        <v>535.54999999999995</v>
      </c>
      <c r="I139" s="137"/>
      <c r="J139" s="50" t="s">
        <v>77</v>
      </c>
      <c r="K139">
        <v>1250</v>
      </c>
      <c r="L139"/>
      <c r="M139" s="137"/>
    </row>
    <row r="140" spans="1:13" x14ac:dyDescent="0.2">
      <c r="A140" s="12"/>
      <c r="B140" s="12"/>
      <c r="C140" s="66">
        <v>43574</v>
      </c>
      <c r="D140" s="66" t="s">
        <v>98</v>
      </c>
      <c r="E140" s="85" t="s">
        <v>844</v>
      </c>
      <c r="F140" s="85"/>
      <c r="G140" s="45"/>
      <c r="H140" s="45">
        <v>4260</v>
      </c>
      <c r="I140" s="137"/>
      <c r="J140" s="84" t="s">
        <v>711</v>
      </c>
      <c r="K140">
        <v>1250</v>
      </c>
      <c r="L140"/>
      <c r="M140" s="137"/>
    </row>
    <row r="141" spans="1:13" x14ac:dyDescent="0.2">
      <c r="A141" s="12"/>
      <c r="B141" s="12"/>
      <c r="C141" s="66">
        <v>43574</v>
      </c>
      <c r="D141" s="87" t="s">
        <v>102</v>
      </c>
      <c r="E141" s="12" t="s">
        <v>279</v>
      </c>
      <c r="F141" s="12"/>
      <c r="G141" s="34"/>
      <c r="H141" s="45">
        <v>10.7</v>
      </c>
      <c r="I141" s="137"/>
      <c r="J141" s="50" t="s">
        <v>78</v>
      </c>
      <c r="K141">
        <v>9001.7000000000007</v>
      </c>
      <c r="L141"/>
      <c r="M141" s="137"/>
    </row>
    <row r="142" spans="1:13" x14ac:dyDescent="0.2">
      <c r="A142" s="12"/>
      <c r="B142" s="12"/>
      <c r="C142" s="66">
        <v>43574</v>
      </c>
      <c r="D142" s="87" t="s">
        <v>102</v>
      </c>
      <c r="E142" s="12" t="s">
        <v>279</v>
      </c>
      <c r="F142" s="12"/>
      <c r="G142" s="45"/>
      <c r="H142" s="45">
        <v>0.35</v>
      </c>
      <c r="I142" s="137"/>
      <c r="J142" s="84" t="s">
        <v>120</v>
      </c>
      <c r="K142">
        <v>8251.7000000000007</v>
      </c>
      <c r="L142"/>
      <c r="M142" s="137"/>
    </row>
    <row r="143" spans="1:13" x14ac:dyDescent="0.2">
      <c r="A143" s="12"/>
      <c r="B143" s="12"/>
      <c r="C143" s="66">
        <v>43574</v>
      </c>
      <c r="D143" s="28" t="s">
        <v>102</v>
      </c>
      <c r="E143" s="12" t="s">
        <v>842</v>
      </c>
      <c r="F143" s="12"/>
      <c r="G143" s="45"/>
      <c r="H143" s="45">
        <v>50</v>
      </c>
      <c r="I143" s="137"/>
      <c r="J143" s="84" t="s">
        <v>907</v>
      </c>
      <c r="K143">
        <v>750</v>
      </c>
      <c r="L143"/>
      <c r="M143" s="137"/>
    </row>
    <row r="144" spans="1:13" x14ac:dyDescent="0.2">
      <c r="A144" s="12"/>
      <c r="B144" s="12"/>
      <c r="C144" s="66">
        <v>43574</v>
      </c>
      <c r="D144" s="87" t="s">
        <v>102</v>
      </c>
      <c r="E144" s="45" t="s">
        <v>841</v>
      </c>
      <c r="F144" s="12"/>
      <c r="G144" s="34"/>
      <c r="H144" s="45">
        <v>500</v>
      </c>
      <c r="I144" s="137"/>
      <c r="J144" s="50" t="s">
        <v>79</v>
      </c>
      <c r="K144">
        <v>368.55</v>
      </c>
      <c r="L144"/>
      <c r="M144" s="137"/>
    </row>
    <row r="145" spans="1:13" x14ac:dyDescent="0.2">
      <c r="A145" s="12"/>
      <c r="B145" s="12"/>
      <c r="C145" s="66">
        <v>43574</v>
      </c>
      <c r="D145" s="28" t="s">
        <v>85</v>
      </c>
      <c r="E145" s="12" t="s">
        <v>315</v>
      </c>
      <c r="F145" s="12"/>
      <c r="G145" s="34"/>
      <c r="H145" s="45">
        <v>87.600000000000023</v>
      </c>
      <c r="I145" s="137"/>
      <c r="J145" s="84" t="s">
        <v>879</v>
      </c>
      <c r="K145">
        <v>368.55</v>
      </c>
      <c r="L145"/>
      <c r="M145" s="137"/>
    </row>
    <row r="146" spans="1:13" x14ac:dyDescent="0.2">
      <c r="A146" s="12"/>
      <c r="B146" s="12"/>
      <c r="C146" s="66">
        <v>43574</v>
      </c>
      <c r="D146" s="28" t="s">
        <v>85</v>
      </c>
      <c r="E146" s="12" t="s">
        <v>315</v>
      </c>
      <c r="F146" s="12"/>
      <c r="G146" s="34"/>
      <c r="H146" s="45">
        <v>183.43000000000015</v>
      </c>
      <c r="I146" s="137"/>
      <c r="J146" s="50" t="s">
        <v>725</v>
      </c>
      <c r="K146">
        <v>1310</v>
      </c>
      <c r="L146"/>
      <c r="M146" s="137"/>
    </row>
    <row r="147" spans="1:13" x14ac:dyDescent="0.2">
      <c r="A147" s="12"/>
      <c r="B147" s="12"/>
      <c r="C147" s="66">
        <v>43574</v>
      </c>
      <c r="D147" s="28" t="s">
        <v>85</v>
      </c>
      <c r="E147" s="12" t="s">
        <v>315</v>
      </c>
      <c r="F147" s="12"/>
      <c r="G147" s="45"/>
      <c r="H147" s="45">
        <v>91.250000000000028</v>
      </c>
      <c r="I147" s="137"/>
      <c r="J147" s="84" t="s">
        <v>894</v>
      </c>
      <c r="K147">
        <v>1310</v>
      </c>
      <c r="L147"/>
      <c r="M147" s="137"/>
    </row>
    <row r="148" spans="1:13" x14ac:dyDescent="0.2">
      <c r="A148" s="12"/>
      <c r="B148" s="12"/>
      <c r="C148" s="66">
        <v>43574</v>
      </c>
      <c r="D148" s="28" t="s">
        <v>85</v>
      </c>
      <c r="E148" s="12" t="s">
        <v>315</v>
      </c>
      <c r="F148" s="12"/>
      <c r="G148" s="45"/>
      <c r="H148" s="45">
        <v>172.48000000000013</v>
      </c>
      <c r="I148" s="137"/>
      <c r="J148" s="50" t="s">
        <v>13</v>
      </c>
      <c r="K148">
        <v>493</v>
      </c>
      <c r="L148"/>
      <c r="M148" s="137"/>
    </row>
    <row r="149" spans="1:13" x14ac:dyDescent="0.2">
      <c r="A149" s="12"/>
      <c r="B149" s="12"/>
      <c r="C149" s="66">
        <v>43574</v>
      </c>
      <c r="D149" s="28" t="s">
        <v>104</v>
      </c>
      <c r="E149" s="12" t="s">
        <v>667</v>
      </c>
      <c r="F149" s="12"/>
      <c r="G149" s="34"/>
      <c r="H149" s="45">
        <v>341</v>
      </c>
      <c r="I149" s="137"/>
      <c r="J149" s="84" t="s">
        <v>109</v>
      </c>
      <c r="K149">
        <v>493</v>
      </c>
      <c r="L149"/>
      <c r="M149" s="137"/>
    </row>
    <row r="150" spans="1:13" x14ac:dyDescent="0.2">
      <c r="A150" s="12"/>
      <c r="B150" s="12"/>
      <c r="C150" s="66">
        <v>43574</v>
      </c>
      <c r="D150" s="28" t="s">
        <v>104</v>
      </c>
      <c r="E150" s="12" t="s">
        <v>667</v>
      </c>
      <c r="F150" s="12"/>
      <c r="G150" s="45"/>
      <c r="H150" s="45">
        <v>341</v>
      </c>
      <c r="I150" s="137"/>
      <c r="J150" s="50" t="s">
        <v>22</v>
      </c>
      <c r="K150">
        <v>482.55000000000007</v>
      </c>
      <c r="L150"/>
      <c r="M150" s="137"/>
    </row>
    <row r="151" spans="1:13" x14ac:dyDescent="0.2">
      <c r="A151" s="12"/>
      <c r="B151" s="12"/>
      <c r="C151" s="66">
        <v>43574</v>
      </c>
      <c r="D151" s="28" t="s">
        <v>103</v>
      </c>
      <c r="E151" s="12" t="s">
        <v>850</v>
      </c>
      <c r="F151" s="12"/>
      <c r="G151" s="45"/>
      <c r="H151" s="45">
        <v>37</v>
      </c>
      <c r="I151" s="137"/>
      <c r="J151" s="84" t="s">
        <v>731</v>
      </c>
      <c r="K151">
        <v>482.55000000000007</v>
      </c>
      <c r="L151"/>
      <c r="M151" s="137"/>
    </row>
    <row r="152" spans="1:13" x14ac:dyDescent="0.2">
      <c r="A152" s="12"/>
      <c r="B152" s="12"/>
      <c r="C152" s="66">
        <v>43574</v>
      </c>
      <c r="D152" s="87" t="s">
        <v>106</v>
      </c>
      <c r="E152" s="12" t="s">
        <v>841</v>
      </c>
      <c r="F152" s="12"/>
      <c r="G152" s="45"/>
      <c r="H152" s="45">
        <v>500</v>
      </c>
      <c r="I152" s="137"/>
      <c r="J152" s="50" t="s">
        <v>23</v>
      </c>
      <c r="K152">
        <v>425.29</v>
      </c>
      <c r="L152"/>
      <c r="M152" s="137"/>
    </row>
    <row r="153" spans="1:13" x14ac:dyDescent="0.2">
      <c r="A153" s="12"/>
      <c r="B153" s="12"/>
      <c r="C153" s="66">
        <v>43574</v>
      </c>
      <c r="D153" s="87" t="s">
        <v>106</v>
      </c>
      <c r="E153" s="12" t="s">
        <v>659</v>
      </c>
      <c r="F153" s="12"/>
      <c r="G153" s="45"/>
      <c r="H153" s="45">
        <v>35</v>
      </c>
      <c r="I153" s="137"/>
      <c r="J153" s="84" t="s">
        <v>827</v>
      </c>
      <c r="K153">
        <v>99</v>
      </c>
      <c r="L153"/>
      <c r="M153" s="137"/>
    </row>
    <row r="154" spans="1:13" x14ac:dyDescent="0.2">
      <c r="A154" s="12"/>
      <c r="B154" s="12"/>
      <c r="C154" s="66">
        <v>43574</v>
      </c>
      <c r="D154" s="87" t="s">
        <v>107</v>
      </c>
      <c r="E154" s="12" t="s">
        <v>592</v>
      </c>
      <c r="F154" s="12"/>
      <c r="G154" s="34"/>
      <c r="H154" s="45">
        <v>778.91</v>
      </c>
      <c r="I154" s="137"/>
      <c r="J154" s="84" t="s">
        <v>821</v>
      </c>
      <c r="K154">
        <v>227.29000000000002</v>
      </c>
      <c r="L154"/>
      <c r="M154" s="137"/>
    </row>
    <row r="155" spans="1:13" x14ac:dyDescent="0.2">
      <c r="A155" s="12"/>
      <c r="B155" s="12"/>
      <c r="C155" s="66">
        <v>43574</v>
      </c>
      <c r="D155" s="87" t="s">
        <v>107</v>
      </c>
      <c r="E155" s="12" t="s">
        <v>592</v>
      </c>
      <c r="F155" s="12"/>
      <c r="G155" s="45"/>
      <c r="H155" s="45">
        <v>850.87</v>
      </c>
      <c r="I155" s="137"/>
      <c r="J155" s="84" t="s">
        <v>806</v>
      </c>
      <c r="K155">
        <v>99</v>
      </c>
      <c r="L155"/>
      <c r="M155" s="137"/>
    </row>
    <row r="156" spans="1:13" x14ac:dyDescent="0.2">
      <c r="A156" s="12"/>
      <c r="B156" s="12"/>
      <c r="C156" s="66">
        <v>43574</v>
      </c>
      <c r="D156" s="87" t="s">
        <v>107</v>
      </c>
      <c r="E156" s="8" t="s">
        <v>592</v>
      </c>
      <c r="F156" s="12"/>
      <c r="G156" s="45"/>
      <c r="H156" s="34">
        <v>96.93</v>
      </c>
      <c r="I156" s="137"/>
      <c r="J156" s="50" t="s">
        <v>25</v>
      </c>
      <c r="K156">
        <v>470</v>
      </c>
      <c r="L156"/>
      <c r="M156" s="137"/>
    </row>
    <row r="157" spans="1:13" x14ac:dyDescent="0.2">
      <c r="A157" s="12"/>
      <c r="B157" s="12"/>
      <c r="C157" s="66">
        <v>43574</v>
      </c>
      <c r="D157" s="28" t="s">
        <v>90</v>
      </c>
      <c r="E157" s="12" t="s">
        <v>331</v>
      </c>
      <c r="F157" s="12"/>
      <c r="G157" s="45"/>
      <c r="H157" s="45">
        <v>3</v>
      </c>
      <c r="I157" s="137"/>
      <c r="J157" s="84" t="s">
        <v>892</v>
      </c>
      <c r="K157">
        <v>470</v>
      </c>
      <c r="L157"/>
      <c r="M157" s="137"/>
    </row>
    <row r="158" spans="1:13" x14ac:dyDescent="0.2">
      <c r="A158" s="12"/>
      <c r="B158" s="12">
        <v>7461</v>
      </c>
      <c r="C158" s="66">
        <v>43585</v>
      </c>
      <c r="D158" s="28" t="s">
        <v>10</v>
      </c>
      <c r="E158" s="8" t="s">
        <v>420</v>
      </c>
      <c r="F158" s="12"/>
      <c r="G158" s="34">
        <v>140</v>
      </c>
      <c r="H158" s="45"/>
      <c r="I158" s="137"/>
      <c r="J158" s="50" t="s">
        <v>10</v>
      </c>
      <c r="K158">
        <v>409.15</v>
      </c>
      <c r="L158"/>
      <c r="M158" s="137"/>
    </row>
    <row r="159" spans="1:13" x14ac:dyDescent="0.2">
      <c r="A159" s="12"/>
      <c r="B159" s="12">
        <v>7460</v>
      </c>
      <c r="C159" s="66">
        <v>43585</v>
      </c>
      <c r="D159" s="87" t="s">
        <v>721</v>
      </c>
      <c r="E159" s="12" t="s">
        <v>820</v>
      </c>
      <c r="F159" s="12"/>
      <c r="G159" s="34">
        <v>12015</v>
      </c>
      <c r="H159" s="45"/>
      <c r="I159" s="137"/>
      <c r="J159" s="84" t="s">
        <v>420</v>
      </c>
      <c r="K159">
        <v>409.15</v>
      </c>
      <c r="L159"/>
      <c r="M159" s="137"/>
    </row>
    <row r="160" spans="1:13" x14ac:dyDescent="0.2">
      <c r="A160" s="12"/>
      <c r="B160" s="12">
        <v>7469</v>
      </c>
      <c r="C160" s="66">
        <v>43592</v>
      </c>
      <c r="D160" s="28" t="s">
        <v>728</v>
      </c>
      <c r="E160" s="12" t="s">
        <v>828</v>
      </c>
      <c r="F160" s="12"/>
      <c r="G160" s="34">
        <v>80.42</v>
      </c>
      <c r="H160" s="45"/>
      <c r="I160" s="64"/>
      <c r="J160" s="50" t="s">
        <v>27</v>
      </c>
      <c r="K160">
        <v>968.40000000000009</v>
      </c>
      <c r="L160">
        <v>0</v>
      </c>
      <c r="M160" s="64"/>
    </row>
    <row r="161" spans="1:13" x14ac:dyDescent="0.2">
      <c r="A161" s="12"/>
      <c r="B161" s="12">
        <v>7474</v>
      </c>
      <c r="C161" s="66">
        <v>43592</v>
      </c>
      <c r="D161" s="87" t="s">
        <v>727</v>
      </c>
      <c r="E161" s="12" t="s">
        <v>830</v>
      </c>
      <c r="F161" s="12"/>
      <c r="G161" s="34">
        <v>1890.5</v>
      </c>
      <c r="H161" s="45"/>
      <c r="I161" s="137"/>
      <c r="J161" s="84" t="s">
        <v>920</v>
      </c>
      <c r="K161">
        <v>480</v>
      </c>
      <c r="L161"/>
      <c r="M161" s="137"/>
    </row>
    <row r="162" spans="1:13" x14ac:dyDescent="0.2">
      <c r="A162" s="12"/>
      <c r="B162" s="12">
        <v>7469</v>
      </c>
      <c r="C162" s="66">
        <v>43592</v>
      </c>
      <c r="D162" s="87" t="s">
        <v>781</v>
      </c>
      <c r="E162" s="12" t="s">
        <v>829</v>
      </c>
      <c r="F162" s="12"/>
      <c r="G162" s="34">
        <v>84.56</v>
      </c>
      <c r="H162" s="45"/>
      <c r="I162" s="137"/>
      <c r="J162" s="84" t="s">
        <v>755</v>
      </c>
      <c r="K162">
        <v>93.7</v>
      </c>
      <c r="L162">
        <v>0</v>
      </c>
      <c r="M162" s="137"/>
    </row>
    <row r="163" spans="1:13" x14ac:dyDescent="0.2">
      <c r="A163" s="12"/>
      <c r="B163" s="12">
        <v>7470</v>
      </c>
      <c r="C163" s="66">
        <v>43592</v>
      </c>
      <c r="D163" s="87" t="s">
        <v>781</v>
      </c>
      <c r="E163" s="12" t="s">
        <v>829</v>
      </c>
      <c r="F163" s="12"/>
      <c r="G163" s="34">
        <v>73.849999999999994</v>
      </c>
      <c r="H163" s="45"/>
      <c r="I163" s="137"/>
      <c r="J163" s="84" t="s">
        <v>883</v>
      </c>
      <c r="K163">
        <v>394.70000000000005</v>
      </c>
      <c r="L163"/>
      <c r="M163" s="137"/>
    </row>
    <row r="164" spans="1:13" x14ac:dyDescent="0.2">
      <c r="A164" s="12"/>
      <c r="B164" s="12">
        <v>7472</v>
      </c>
      <c r="C164" s="66">
        <v>43592</v>
      </c>
      <c r="D164" s="87" t="s">
        <v>781</v>
      </c>
      <c r="E164" s="12" t="s">
        <v>829</v>
      </c>
      <c r="F164" s="12"/>
      <c r="G164" s="34">
        <v>32</v>
      </c>
      <c r="H164" s="45"/>
      <c r="I164" s="137"/>
      <c r="J164" s="50" t="s">
        <v>669</v>
      </c>
      <c r="K164">
        <v>2551.35</v>
      </c>
      <c r="L164"/>
      <c r="M164" s="137"/>
    </row>
    <row r="165" spans="1:13" x14ac:dyDescent="0.2">
      <c r="A165" s="12"/>
      <c r="B165" s="12">
        <v>7473</v>
      </c>
      <c r="C165" s="66">
        <v>43592</v>
      </c>
      <c r="D165" s="87" t="s">
        <v>781</v>
      </c>
      <c r="E165" s="12" t="s">
        <v>829</v>
      </c>
      <c r="F165" s="12"/>
      <c r="G165" s="34">
        <v>12.39</v>
      </c>
      <c r="H165" s="45"/>
      <c r="I165" s="137"/>
      <c r="J165" s="84" t="s">
        <v>168</v>
      </c>
      <c r="K165">
        <v>85.64</v>
      </c>
      <c r="L165"/>
      <c r="M165" s="137"/>
    </row>
    <row r="166" spans="1:13" x14ac:dyDescent="0.2">
      <c r="A166" s="12"/>
      <c r="B166" s="12">
        <v>7465</v>
      </c>
      <c r="C166" s="66">
        <v>43592</v>
      </c>
      <c r="D166" s="87" t="s">
        <v>785</v>
      </c>
      <c r="E166" s="12" t="s">
        <v>810</v>
      </c>
      <c r="F166" s="12"/>
      <c r="G166" s="34">
        <v>50</v>
      </c>
      <c r="H166" s="45"/>
      <c r="I166" s="137"/>
      <c r="J166" s="84" t="s">
        <v>196</v>
      </c>
      <c r="K166">
        <v>2465.71</v>
      </c>
      <c r="L166"/>
      <c r="M166" s="137"/>
    </row>
    <row r="167" spans="1:13" x14ac:dyDescent="0.2">
      <c r="A167" s="12"/>
      <c r="B167" s="12">
        <v>7464</v>
      </c>
      <c r="C167" s="66">
        <v>43592</v>
      </c>
      <c r="D167" s="87" t="s">
        <v>37</v>
      </c>
      <c r="E167" s="12" t="s">
        <v>187</v>
      </c>
      <c r="F167" s="12"/>
      <c r="G167" s="34">
        <v>260.89999999999998</v>
      </c>
      <c r="H167" s="45"/>
      <c r="I167" s="137"/>
      <c r="J167" s="50" t="s">
        <v>14</v>
      </c>
      <c r="K167">
        <v>262.5</v>
      </c>
      <c r="L167"/>
      <c r="M167" s="137"/>
    </row>
    <row r="168" spans="1:13" x14ac:dyDescent="0.2">
      <c r="A168" s="12"/>
      <c r="B168" s="12">
        <v>7467</v>
      </c>
      <c r="C168" s="66">
        <v>43592</v>
      </c>
      <c r="D168" s="87" t="s">
        <v>66</v>
      </c>
      <c r="E168" s="12" t="s">
        <v>826</v>
      </c>
      <c r="F168" s="12"/>
      <c r="G168" s="34">
        <v>147.79</v>
      </c>
      <c r="H168" s="45"/>
      <c r="I168" s="137"/>
      <c r="J168" s="84" t="s">
        <v>881</v>
      </c>
      <c r="K168">
        <v>262.5</v>
      </c>
      <c r="L168"/>
      <c r="M168" s="137"/>
    </row>
    <row r="169" spans="1:13" x14ac:dyDescent="0.2">
      <c r="A169" s="12"/>
      <c r="B169" s="12">
        <v>7468</v>
      </c>
      <c r="C169" s="66">
        <v>43592</v>
      </c>
      <c r="D169" s="87" t="s">
        <v>23</v>
      </c>
      <c r="E169" s="12" t="s">
        <v>827</v>
      </c>
      <c r="F169" s="12"/>
      <c r="G169" s="34">
        <v>99</v>
      </c>
      <c r="H169" s="45"/>
      <c r="I169" s="137"/>
      <c r="J169" s="50" t="s">
        <v>799</v>
      </c>
      <c r="K169">
        <v>192.8</v>
      </c>
      <c r="L169"/>
      <c r="M169" s="137"/>
    </row>
    <row r="170" spans="1:13" x14ac:dyDescent="0.2">
      <c r="A170" s="12"/>
      <c r="B170" s="12">
        <v>7463</v>
      </c>
      <c r="C170" s="66">
        <v>43592</v>
      </c>
      <c r="D170" s="87" t="s">
        <v>23</v>
      </c>
      <c r="E170" s="12" t="s">
        <v>821</v>
      </c>
      <c r="F170" s="12"/>
      <c r="G170" s="34">
        <v>119.4</v>
      </c>
      <c r="H170" s="45"/>
      <c r="I170" s="137"/>
      <c r="J170" s="84" t="s">
        <v>108</v>
      </c>
      <c r="K170">
        <v>192.8</v>
      </c>
      <c r="L170"/>
      <c r="M170" s="137"/>
    </row>
    <row r="171" spans="1:13" x14ac:dyDescent="0.2">
      <c r="A171" s="12"/>
      <c r="B171" s="12">
        <v>7466</v>
      </c>
      <c r="C171" s="66">
        <v>43592</v>
      </c>
      <c r="D171" s="28" t="s">
        <v>10</v>
      </c>
      <c r="E171" s="8" t="s">
        <v>420</v>
      </c>
      <c r="F171" s="12"/>
      <c r="G171" s="34">
        <v>33</v>
      </c>
      <c r="H171" s="45"/>
      <c r="I171" s="137"/>
      <c r="J171" s="50" t="s">
        <v>721</v>
      </c>
      <c r="K171">
        <v>36015</v>
      </c>
      <c r="L171"/>
      <c r="M171" s="137"/>
    </row>
    <row r="172" spans="1:13" x14ac:dyDescent="0.2">
      <c r="A172" s="12"/>
      <c r="B172" s="12">
        <v>7471</v>
      </c>
      <c r="C172" s="66">
        <v>43592</v>
      </c>
      <c r="D172" s="87" t="s">
        <v>669</v>
      </c>
      <c r="E172" s="12" t="s">
        <v>196</v>
      </c>
      <c r="F172" s="12"/>
      <c r="G172" s="34">
        <v>287.17</v>
      </c>
      <c r="H172" s="45"/>
      <c r="I172" s="137"/>
      <c r="J172" s="84" t="s">
        <v>820</v>
      </c>
      <c r="K172">
        <v>36015</v>
      </c>
      <c r="L172"/>
      <c r="M172" s="137"/>
    </row>
    <row r="173" spans="1:13" x14ac:dyDescent="0.2">
      <c r="A173" s="12"/>
      <c r="B173" s="12">
        <v>7462</v>
      </c>
      <c r="C173" s="66">
        <v>43592</v>
      </c>
      <c r="D173" s="28" t="s">
        <v>716</v>
      </c>
      <c r="E173" s="12" t="s">
        <v>825</v>
      </c>
      <c r="F173" s="12"/>
      <c r="G173" s="34">
        <v>350</v>
      </c>
      <c r="H173" s="45"/>
      <c r="I173" s="137"/>
      <c r="J173" s="50" t="s">
        <v>800</v>
      </c>
      <c r="K173">
        <v>867.35</v>
      </c>
      <c r="L173"/>
      <c r="M173" s="137"/>
    </row>
    <row r="174" spans="1:13" x14ac:dyDescent="0.2">
      <c r="A174" s="12"/>
      <c r="B174" s="12">
        <v>7480</v>
      </c>
      <c r="C174" s="66">
        <v>43606</v>
      </c>
      <c r="D174" s="87" t="s">
        <v>792</v>
      </c>
      <c r="E174" s="12" t="s">
        <v>599</v>
      </c>
      <c r="F174" s="12"/>
      <c r="G174" s="34">
        <v>100</v>
      </c>
      <c r="H174" s="45"/>
      <c r="I174" s="137"/>
      <c r="J174" s="84" t="s">
        <v>808</v>
      </c>
      <c r="K174">
        <v>867.35</v>
      </c>
      <c r="L174"/>
      <c r="M174" s="137"/>
    </row>
    <row r="175" spans="1:13" x14ac:dyDescent="0.2">
      <c r="A175" s="12"/>
      <c r="B175" s="12">
        <v>7483</v>
      </c>
      <c r="C175" s="66">
        <v>43606</v>
      </c>
      <c r="D175" s="28" t="s">
        <v>32</v>
      </c>
      <c r="E175" s="12" t="s">
        <v>286</v>
      </c>
      <c r="F175" s="12"/>
      <c r="G175" s="34">
        <v>402</v>
      </c>
      <c r="H175" s="45"/>
      <c r="I175" s="137"/>
      <c r="J175" s="50" t="s">
        <v>801</v>
      </c>
      <c r="K175">
        <v>752</v>
      </c>
      <c r="L175"/>
      <c r="M175" s="137"/>
    </row>
    <row r="176" spans="1:13" x14ac:dyDescent="0.2">
      <c r="A176" s="12"/>
      <c r="B176" s="12"/>
      <c r="C176" s="66">
        <v>43606</v>
      </c>
      <c r="D176" s="28" t="s">
        <v>93</v>
      </c>
      <c r="E176" s="85" t="s">
        <v>843</v>
      </c>
      <c r="F176" s="85"/>
      <c r="G176" s="45"/>
      <c r="H176" s="45">
        <v>675</v>
      </c>
      <c r="I176" s="137"/>
      <c r="J176" s="84" t="s">
        <v>749</v>
      </c>
      <c r="K176">
        <v>752</v>
      </c>
      <c r="L176"/>
      <c r="M176" s="137"/>
    </row>
    <row r="177" spans="1:13" x14ac:dyDescent="0.2">
      <c r="A177" s="12"/>
      <c r="B177" s="12"/>
      <c r="C177" s="66">
        <v>43606</v>
      </c>
      <c r="D177" s="28" t="s">
        <v>93</v>
      </c>
      <c r="E177" s="85" t="s">
        <v>843</v>
      </c>
      <c r="F177" s="85"/>
      <c r="G177" s="45"/>
      <c r="H177" s="45">
        <v>164.22</v>
      </c>
      <c r="I177" s="137"/>
      <c r="J177" s="50" t="s">
        <v>720</v>
      </c>
      <c r="K177">
        <v>849</v>
      </c>
      <c r="L177"/>
      <c r="M177" s="137"/>
    </row>
    <row r="178" spans="1:13" x14ac:dyDescent="0.2">
      <c r="A178" s="12"/>
      <c r="B178" s="12"/>
      <c r="C178" s="66">
        <v>43606</v>
      </c>
      <c r="D178" s="28" t="s">
        <v>93</v>
      </c>
      <c r="E178" s="12" t="s">
        <v>846</v>
      </c>
      <c r="F178" s="85"/>
      <c r="G178" s="45"/>
      <c r="H178" s="45">
        <v>17.98</v>
      </c>
      <c r="I178" s="137"/>
      <c r="J178" s="84" t="s">
        <v>819</v>
      </c>
      <c r="K178">
        <v>595</v>
      </c>
      <c r="L178"/>
      <c r="M178" s="137"/>
    </row>
    <row r="179" spans="1:13" x14ac:dyDescent="0.2">
      <c r="A179" s="12"/>
      <c r="B179" s="12"/>
      <c r="C179" s="66">
        <v>43606</v>
      </c>
      <c r="D179" s="28" t="s">
        <v>100</v>
      </c>
      <c r="E179" s="85" t="s">
        <v>845</v>
      </c>
      <c r="F179" s="85"/>
      <c r="G179" s="45"/>
      <c r="H179" s="45">
        <v>1890</v>
      </c>
      <c r="I179" s="137"/>
      <c r="J179" s="84" t="s">
        <v>823</v>
      </c>
      <c r="K179">
        <v>50</v>
      </c>
      <c r="L179"/>
      <c r="M179" s="137"/>
    </row>
    <row r="180" spans="1:13" x14ac:dyDescent="0.2">
      <c r="A180" s="12"/>
      <c r="B180" s="12"/>
      <c r="C180" s="66">
        <v>43606</v>
      </c>
      <c r="D180" s="28" t="s">
        <v>103</v>
      </c>
      <c r="E180" s="12" t="s">
        <v>850</v>
      </c>
      <c r="F180" s="85"/>
      <c r="G180" s="45"/>
      <c r="H180" s="45">
        <v>37</v>
      </c>
      <c r="I180" s="137"/>
      <c r="J180" s="84" t="s">
        <v>814</v>
      </c>
      <c r="K180">
        <v>204</v>
      </c>
      <c r="L180"/>
      <c r="M180" s="137"/>
    </row>
    <row r="181" spans="1:13" x14ac:dyDescent="0.2">
      <c r="A181" s="12"/>
      <c r="B181" s="12"/>
      <c r="C181" s="66">
        <v>43606</v>
      </c>
      <c r="D181" s="28" t="s">
        <v>106</v>
      </c>
      <c r="E181" s="85" t="s">
        <v>174</v>
      </c>
      <c r="F181" s="85"/>
      <c r="G181" s="45"/>
      <c r="H181" s="45">
        <v>70</v>
      </c>
      <c r="I181" s="137"/>
      <c r="J181" s="50" t="s">
        <v>719</v>
      </c>
      <c r="K181">
        <v>765.56</v>
      </c>
      <c r="L181"/>
      <c r="M181" s="137"/>
    </row>
    <row r="182" spans="1:13" x14ac:dyDescent="0.2">
      <c r="A182" s="12"/>
      <c r="B182" s="12"/>
      <c r="C182" s="66">
        <v>43606</v>
      </c>
      <c r="D182" s="28" t="s">
        <v>90</v>
      </c>
      <c r="E182" s="12" t="s">
        <v>331</v>
      </c>
      <c r="F182" s="85"/>
      <c r="G182" s="45"/>
      <c r="H182" s="45">
        <v>62</v>
      </c>
      <c r="I182" s="137"/>
      <c r="J182" s="84" t="s">
        <v>803</v>
      </c>
      <c r="K182">
        <v>765.56</v>
      </c>
      <c r="L182"/>
      <c r="M182" s="137"/>
    </row>
    <row r="183" spans="1:13" x14ac:dyDescent="0.2">
      <c r="A183" s="12"/>
      <c r="B183" s="12">
        <v>7482</v>
      </c>
      <c r="C183" s="66">
        <v>43606</v>
      </c>
      <c r="D183" s="87" t="s">
        <v>77</v>
      </c>
      <c r="E183" s="12" t="s">
        <v>711</v>
      </c>
      <c r="F183" s="12"/>
      <c r="G183" s="34">
        <v>500</v>
      </c>
      <c r="H183" s="45"/>
      <c r="I183" s="137"/>
      <c r="J183" s="50" t="s">
        <v>718</v>
      </c>
      <c r="K183">
        <v>1826.03</v>
      </c>
      <c r="L183"/>
      <c r="M183" s="137"/>
    </row>
    <row r="184" spans="1:13" x14ac:dyDescent="0.2">
      <c r="A184" s="12"/>
      <c r="B184" s="12">
        <v>7477</v>
      </c>
      <c r="C184" s="66">
        <v>43606</v>
      </c>
      <c r="D184" s="28" t="s">
        <v>22</v>
      </c>
      <c r="E184" s="12" t="s">
        <v>731</v>
      </c>
      <c r="F184" s="12"/>
      <c r="G184" s="34">
        <v>48.09</v>
      </c>
      <c r="H184" s="45"/>
      <c r="I184" s="137"/>
      <c r="J184" s="84" t="s">
        <v>169</v>
      </c>
      <c r="K184">
        <v>1826.03</v>
      </c>
      <c r="L184"/>
      <c r="M184" s="137"/>
    </row>
    <row r="185" spans="1:13" x14ac:dyDescent="0.2">
      <c r="A185" s="12"/>
      <c r="B185" s="12">
        <v>7479</v>
      </c>
      <c r="C185" s="66">
        <v>43606</v>
      </c>
      <c r="D185" s="28" t="s">
        <v>10</v>
      </c>
      <c r="E185" s="8" t="s">
        <v>420</v>
      </c>
      <c r="F185" s="12"/>
      <c r="G185" s="34">
        <v>25.5</v>
      </c>
      <c r="H185" s="45"/>
      <c r="I185" s="137"/>
      <c r="J185" s="50" t="s">
        <v>717</v>
      </c>
      <c r="K185">
        <v>2280.4</v>
      </c>
      <c r="L185"/>
      <c r="M185" s="137"/>
    </row>
    <row r="186" spans="1:13" x14ac:dyDescent="0.2">
      <c r="A186" s="12"/>
      <c r="B186" s="12">
        <v>7481</v>
      </c>
      <c r="C186" s="66">
        <v>43606</v>
      </c>
      <c r="D186" s="87" t="s">
        <v>669</v>
      </c>
      <c r="E186" s="12" t="s">
        <v>196</v>
      </c>
      <c r="F186" s="12"/>
      <c r="G186" s="34">
        <v>157.44999999999999</v>
      </c>
      <c r="H186" s="45"/>
      <c r="I186" s="137"/>
      <c r="J186" s="84" t="s">
        <v>887</v>
      </c>
      <c r="K186">
        <v>2075.4</v>
      </c>
      <c r="L186"/>
      <c r="M186" s="137"/>
    </row>
    <row r="187" spans="1:13" x14ac:dyDescent="0.2">
      <c r="A187" s="12"/>
      <c r="B187" s="12">
        <v>7478</v>
      </c>
      <c r="C187" s="66">
        <v>43606</v>
      </c>
      <c r="D187" s="28" t="s">
        <v>18</v>
      </c>
      <c r="E187" s="12" t="s">
        <v>645</v>
      </c>
      <c r="F187" s="12"/>
      <c r="G187" s="34">
        <v>44.52</v>
      </c>
      <c r="H187" s="45"/>
      <c r="I187" s="137"/>
      <c r="J187" s="84" t="s">
        <v>889</v>
      </c>
      <c r="K187">
        <v>205</v>
      </c>
      <c r="L187"/>
      <c r="M187" s="137"/>
    </row>
    <row r="188" spans="1:13" x14ac:dyDescent="0.2">
      <c r="A188" s="12"/>
      <c r="B188" s="12">
        <v>7490</v>
      </c>
      <c r="C188" s="66">
        <v>43620</v>
      </c>
      <c r="D188" s="87" t="s">
        <v>795</v>
      </c>
      <c r="E188" s="12" t="s">
        <v>813</v>
      </c>
      <c r="F188" s="12"/>
      <c r="G188" s="34">
        <v>100</v>
      </c>
      <c r="H188" s="45"/>
      <c r="I188" s="137"/>
      <c r="J188" s="50" t="s">
        <v>15</v>
      </c>
      <c r="K188">
        <v>2100</v>
      </c>
      <c r="L188"/>
      <c r="M188" s="137"/>
    </row>
    <row r="189" spans="1:13" x14ac:dyDescent="0.2">
      <c r="A189" s="12"/>
      <c r="B189" s="12">
        <v>7487</v>
      </c>
      <c r="C189" s="66">
        <v>43620</v>
      </c>
      <c r="D189" s="28" t="s">
        <v>32</v>
      </c>
      <c r="E189" s="12" t="s">
        <v>834</v>
      </c>
      <c r="F189" s="12"/>
      <c r="G189" s="34">
        <v>4.99</v>
      </c>
      <c r="H189" s="45"/>
      <c r="I189" s="137"/>
      <c r="J189" s="84" t="s">
        <v>882</v>
      </c>
      <c r="K189">
        <v>2100</v>
      </c>
      <c r="L189"/>
      <c r="M189" s="137"/>
    </row>
    <row r="190" spans="1:13" x14ac:dyDescent="0.2">
      <c r="A190" s="12"/>
      <c r="B190" s="12">
        <v>7488</v>
      </c>
      <c r="C190" s="66">
        <v>43620</v>
      </c>
      <c r="D190" s="87" t="s">
        <v>61</v>
      </c>
      <c r="E190" s="12" t="s">
        <v>835</v>
      </c>
      <c r="F190" s="12"/>
      <c r="G190" s="34">
        <v>10500</v>
      </c>
      <c r="H190" s="45"/>
      <c r="I190" s="137"/>
      <c r="J190" s="50" t="s">
        <v>802</v>
      </c>
      <c r="K190">
        <v>28282.5</v>
      </c>
      <c r="L190"/>
      <c r="M190" s="137"/>
    </row>
    <row r="191" spans="1:13" x14ac:dyDescent="0.2">
      <c r="A191" s="12"/>
      <c r="B191" s="12"/>
      <c r="C191" s="66">
        <v>43620</v>
      </c>
      <c r="D191" s="28" t="s">
        <v>93</v>
      </c>
      <c r="E191" s="12" t="s">
        <v>843</v>
      </c>
      <c r="F191" s="12"/>
      <c r="G191" s="45"/>
      <c r="H191" s="45">
        <v>150</v>
      </c>
      <c r="I191" s="138"/>
      <c r="J191" s="84" t="s">
        <v>214</v>
      </c>
      <c r="K191">
        <v>28282.5</v>
      </c>
      <c r="L191"/>
      <c r="M191" s="138"/>
    </row>
    <row r="192" spans="1:13" x14ac:dyDescent="0.2">
      <c r="A192" s="12"/>
      <c r="B192" s="12"/>
      <c r="C192" s="66">
        <v>43620</v>
      </c>
      <c r="D192" s="28" t="s">
        <v>93</v>
      </c>
      <c r="E192" s="85" t="s">
        <v>843</v>
      </c>
      <c r="F192" s="85"/>
      <c r="G192" s="45"/>
      <c r="H192" s="45">
        <v>197</v>
      </c>
      <c r="I192" s="137"/>
      <c r="J192" s="50" t="s">
        <v>716</v>
      </c>
      <c r="K192">
        <v>3435.59</v>
      </c>
      <c r="L192">
        <v>0</v>
      </c>
      <c r="M192" s="137"/>
    </row>
    <row r="193" spans="1:13" x14ac:dyDescent="0.2">
      <c r="A193" s="12"/>
      <c r="B193" s="12"/>
      <c r="C193" s="66">
        <v>43620</v>
      </c>
      <c r="D193" s="87" t="s">
        <v>99</v>
      </c>
      <c r="E193" s="85" t="s">
        <v>108</v>
      </c>
      <c r="F193" s="85"/>
      <c r="G193" s="45"/>
      <c r="H193" s="45">
        <v>1283</v>
      </c>
      <c r="I193" s="139"/>
      <c r="J193" s="84" t="s">
        <v>836</v>
      </c>
      <c r="K193">
        <v>500</v>
      </c>
      <c r="L193"/>
      <c r="M193" s="139"/>
    </row>
    <row r="194" spans="1:13" x14ac:dyDescent="0.2">
      <c r="A194" s="12"/>
      <c r="B194" s="12"/>
      <c r="C194" s="66">
        <v>43620</v>
      </c>
      <c r="D194" s="28" t="s">
        <v>102</v>
      </c>
      <c r="E194" s="12" t="s">
        <v>842</v>
      </c>
      <c r="F194" s="12"/>
      <c r="G194" s="45"/>
      <c r="H194" s="45">
        <v>39</v>
      </c>
      <c r="I194" s="137"/>
      <c r="J194" s="84" t="s">
        <v>888</v>
      </c>
      <c r="K194">
        <v>200</v>
      </c>
      <c r="L194"/>
      <c r="M194" s="137"/>
    </row>
    <row r="195" spans="1:13" x14ac:dyDescent="0.2">
      <c r="A195" s="12"/>
      <c r="B195" s="12"/>
      <c r="C195" s="66">
        <v>43620</v>
      </c>
      <c r="D195" s="28" t="s">
        <v>103</v>
      </c>
      <c r="E195" s="12" t="s">
        <v>850</v>
      </c>
      <c r="F195" s="12"/>
      <c r="G195" s="45"/>
      <c r="H195" s="45">
        <v>39</v>
      </c>
      <c r="I195" s="138"/>
      <c r="J195" s="84" t="s">
        <v>818</v>
      </c>
      <c r="K195">
        <v>300</v>
      </c>
      <c r="L195"/>
      <c r="M195" s="138"/>
    </row>
    <row r="196" spans="1:13" x14ac:dyDescent="0.2">
      <c r="A196" s="12"/>
      <c r="B196" s="12"/>
      <c r="C196" s="66">
        <v>43620</v>
      </c>
      <c r="D196" s="28" t="s">
        <v>106</v>
      </c>
      <c r="E196" s="85" t="s">
        <v>174</v>
      </c>
      <c r="F196" s="85"/>
      <c r="G196" s="45"/>
      <c r="H196" s="45">
        <v>100</v>
      </c>
      <c r="I196" s="138"/>
      <c r="J196" s="84" t="s">
        <v>773</v>
      </c>
      <c r="K196">
        <v>609.64</v>
      </c>
      <c r="L196">
        <v>0</v>
      </c>
      <c r="M196" s="138"/>
    </row>
    <row r="197" spans="1:13" x14ac:dyDescent="0.2">
      <c r="A197" s="12"/>
      <c r="B197" s="12"/>
      <c r="C197" s="66">
        <v>43620</v>
      </c>
      <c r="D197" s="87" t="s">
        <v>87</v>
      </c>
      <c r="E197" s="12" t="s">
        <v>120</v>
      </c>
      <c r="F197" s="12"/>
      <c r="G197" s="45"/>
      <c r="H197" s="45">
        <v>4642.5</v>
      </c>
      <c r="I197" s="137"/>
      <c r="J197" s="84" t="s">
        <v>825</v>
      </c>
      <c r="K197">
        <v>350</v>
      </c>
      <c r="L197"/>
      <c r="M197" s="137"/>
    </row>
    <row r="198" spans="1:13" x14ac:dyDescent="0.2">
      <c r="A198" s="12"/>
      <c r="B198" s="12"/>
      <c r="C198" s="66">
        <v>43620</v>
      </c>
      <c r="D198" s="87" t="s">
        <v>87</v>
      </c>
      <c r="E198" s="12" t="s">
        <v>120</v>
      </c>
      <c r="F198" s="12"/>
      <c r="G198" s="45"/>
      <c r="H198" s="34">
        <v>3609</v>
      </c>
      <c r="I198" s="137"/>
      <c r="J198" s="84" t="s">
        <v>824</v>
      </c>
      <c r="K198">
        <v>1475.95</v>
      </c>
      <c r="L198"/>
      <c r="M198" s="137"/>
    </row>
    <row r="199" spans="1:13" x14ac:dyDescent="0.2">
      <c r="A199" s="12"/>
      <c r="B199" s="12"/>
      <c r="C199" s="66">
        <v>43620</v>
      </c>
      <c r="D199" s="87" t="s">
        <v>847</v>
      </c>
      <c r="E199" s="12" t="s">
        <v>844</v>
      </c>
      <c r="F199" s="12"/>
      <c r="G199" s="45"/>
      <c r="H199" s="45">
        <v>22000</v>
      </c>
      <c r="I199" s="137"/>
      <c r="J199" s="50" t="s">
        <v>917</v>
      </c>
      <c r="K199">
        <v>2320.15</v>
      </c>
      <c r="L199"/>
      <c r="M199" s="137"/>
    </row>
    <row r="200" spans="1:13" x14ac:dyDescent="0.2">
      <c r="A200" s="12"/>
      <c r="B200" s="12"/>
      <c r="C200" s="66">
        <v>43620</v>
      </c>
      <c r="D200" s="28" t="s">
        <v>90</v>
      </c>
      <c r="E200" s="12" t="s">
        <v>331</v>
      </c>
      <c r="F200" s="12"/>
      <c r="G200" s="45"/>
      <c r="H200" s="45">
        <v>63</v>
      </c>
      <c r="I200" s="137"/>
      <c r="J200" s="84" t="s">
        <v>592</v>
      </c>
      <c r="K200">
        <v>2320.15</v>
      </c>
      <c r="L200"/>
      <c r="M200" s="137"/>
    </row>
    <row r="201" spans="1:13" x14ac:dyDescent="0.2">
      <c r="A201" s="12"/>
      <c r="B201" s="12">
        <v>7486</v>
      </c>
      <c r="C201" s="66">
        <v>43620</v>
      </c>
      <c r="D201" s="87" t="s">
        <v>669</v>
      </c>
      <c r="E201" s="12" t="s">
        <v>196</v>
      </c>
      <c r="F201" s="12"/>
      <c r="G201" s="34">
        <v>160.69999999999999</v>
      </c>
      <c r="H201" s="45"/>
      <c r="I201" s="137"/>
      <c r="J201" s="50" t="s">
        <v>17</v>
      </c>
      <c r="K201">
        <v>723.76</v>
      </c>
      <c r="L201"/>
      <c r="M201" s="137"/>
    </row>
    <row r="202" spans="1:13" x14ac:dyDescent="0.2">
      <c r="A202" s="12"/>
      <c r="B202" s="12">
        <v>7484</v>
      </c>
      <c r="C202" s="66">
        <v>43620</v>
      </c>
      <c r="D202" s="87" t="s">
        <v>799</v>
      </c>
      <c r="E202" s="12" t="s">
        <v>108</v>
      </c>
      <c r="F202" s="12"/>
      <c r="G202" s="34">
        <v>64.34</v>
      </c>
      <c r="H202" s="45"/>
      <c r="I202" s="137"/>
      <c r="J202" s="84" t="s">
        <v>880</v>
      </c>
      <c r="K202">
        <v>723.76</v>
      </c>
      <c r="L202"/>
      <c r="M202" s="137"/>
    </row>
    <row r="203" spans="1:13" x14ac:dyDescent="0.2">
      <c r="A203" s="12"/>
      <c r="B203" s="12">
        <v>7489</v>
      </c>
      <c r="C203" s="66">
        <v>43620</v>
      </c>
      <c r="D203" s="28" t="s">
        <v>716</v>
      </c>
      <c r="E203" s="12" t="s">
        <v>836</v>
      </c>
      <c r="F203" s="12"/>
      <c r="G203" s="34">
        <v>500</v>
      </c>
      <c r="H203" s="45"/>
      <c r="I203" s="137"/>
      <c r="J203" s="50" t="s">
        <v>18</v>
      </c>
      <c r="K203">
        <v>2598.96</v>
      </c>
      <c r="L203"/>
      <c r="M203" s="137"/>
    </row>
    <row r="204" spans="1:13" x14ac:dyDescent="0.2">
      <c r="A204" s="12"/>
      <c r="B204" s="12">
        <v>7485</v>
      </c>
      <c r="C204" s="66">
        <v>43620</v>
      </c>
      <c r="D204" s="87" t="s">
        <v>18</v>
      </c>
      <c r="E204" s="12" t="s">
        <v>833</v>
      </c>
      <c r="F204" s="12"/>
      <c r="G204" s="34">
        <v>21.61</v>
      </c>
      <c r="H204" s="45"/>
      <c r="I204" s="137"/>
      <c r="J204" s="84" t="s">
        <v>898</v>
      </c>
      <c r="K204">
        <v>190.28</v>
      </c>
      <c r="L204"/>
      <c r="M204" s="137"/>
    </row>
    <row r="205" spans="1:13" x14ac:dyDescent="0.2">
      <c r="A205" s="12"/>
      <c r="B205" s="12">
        <v>7499</v>
      </c>
      <c r="C205" s="66">
        <v>43634</v>
      </c>
      <c r="D205" s="87" t="s">
        <v>796</v>
      </c>
      <c r="E205" s="12" t="s">
        <v>619</v>
      </c>
      <c r="F205" s="12"/>
      <c r="G205" s="34">
        <v>2000</v>
      </c>
      <c r="H205" s="45"/>
      <c r="I205" s="137"/>
      <c r="J205" s="84" t="s">
        <v>833</v>
      </c>
      <c r="K205">
        <v>21.61</v>
      </c>
      <c r="L205"/>
      <c r="M205" s="137"/>
    </row>
    <row r="206" spans="1:13" x14ac:dyDescent="0.2">
      <c r="A206" s="12"/>
      <c r="B206" s="12">
        <v>7500</v>
      </c>
      <c r="C206" s="66">
        <v>43634</v>
      </c>
      <c r="D206" s="87" t="s">
        <v>797</v>
      </c>
      <c r="E206" s="12" t="s">
        <v>840</v>
      </c>
      <c r="F206" s="12"/>
      <c r="G206" s="34">
        <v>1000</v>
      </c>
      <c r="H206" s="45"/>
      <c r="I206" s="137"/>
      <c r="J206" s="84" t="s">
        <v>815</v>
      </c>
      <c r="K206">
        <v>43.82</v>
      </c>
      <c r="L206"/>
      <c r="M206" s="137"/>
    </row>
    <row r="207" spans="1:13" x14ac:dyDescent="0.2">
      <c r="A207" s="12"/>
      <c r="B207" s="12">
        <v>7498</v>
      </c>
      <c r="C207" s="66">
        <v>43634</v>
      </c>
      <c r="D207" s="87" t="s">
        <v>790</v>
      </c>
      <c r="E207" s="12" t="s">
        <v>839</v>
      </c>
      <c r="F207" s="12"/>
      <c r="G207" s="34">
        <v>725.38</v>
      </c>
      <c r="H207" s="45"/>
      <c r="I207" s="137"/>
      <c r="J207" s="84" t="s">
        <v>895</v>
      </c>
      <c r="K207">
        <v>26.7</v>
      </c>
      <c r="L207"/>
      <c r="M207" s="137"/>
    </row>
    <row r="208" spans="1:13" x14ac:dyDescent="0.2">
      <c r="A208" s="12"/>
      <c r="B208" s="12">
        <v>7495</v>
      </c>
      <c r="C208" s="66">
        <v>43634</v>
      </c>
      <c r="D208" s="87" t="s">
        <v>790</v>
      </c>
      <c r="E208" s="12" t="s">
        <v>180</v>
      </c>
      <c r="F208" s="12"/>
      <c r="G208" s="34">
        <v>9000</v>
      </c>
      <c r="H208" s="45"/>
      <c r="I208" s="137"/>
      <c r="J208" s="84" t="s">
        <v>893</v>
      </c>
      <c r="K208">
        <v>1300</v>
      </c>
      <c r="L208"/>
      <c r="M208" s="137"/>
    </row>
    <row r="209" spans="1:13" x14ac:dyDescent="0.2">
      <c r="A209" s="12"/>
      <c r="B209" s="12">
        <v>7496</v>
      </c>
      <c r="C209" s="66">
        <v>43634</v>
      </c>
      <c r="D209" s="87" t="s">
        <v>790</v>
      </c>
      <c r="E209" s="12" t="s">
        <v>180</v>
      </c>
      <c r="F209" s="12"/>
      <c r="G209" s="34">
        <v>191.5</v>
      </c>
      <c r="H209" s="45"/>
      <c r="I209" s="137"/>
      <c r="J209" s="84" t="s">
        <v>838</v>
      </c>
      <c r="K209">
        <v>0</v>
      </c>
      <c r="L209"/>
      <c r="M209" s="137"/>
    </row>
    <row r="210" spans="1:13" x14ac:dyDescent="0.2">
      <c r="A210" s="12"/>
      <c r="B210" s="12">
        <v>7492</v>
      </c>
      <c r="C210" s="66">
        <v>43634</v>
      </c>
      <c r="D210" s="28" t="s">
        <v>640</v>
      </c>
      <c r="E210" s="12" t="s">
        <v>837</v>
      </c>
      <c r="F210" s="12"/>
      <c r="G210" s="34">
        <v>251.85</v>
      </c>
      <c r="H210" s="45"/>
      <c r="I210" s="137"/>
      <c r="J210" s="84" t="s">
        <v>591</v>
      </c>
      <c r="K210">
        <v>59.89</v>
      </c>
      <c r="L210"/>
      <c r="M210" s="137"/>
    </row>
    <row r="211" spans="1:13" x14ac:dyDescent="0.2">
      <c r="A211" s="12"/>
      <c r="B211" s="12">
        <v>7501</v>
      </c>
      <c r="C211" s="66">
        <v>43634</v>
      </c>
      <c r="D211" s="87" t="s">
        <v>33</v>
      </c>
      <c r="E211" s="12" t="s">
        <v>804</v>
      </c>
      <c r="F211" s="12"/>
      <c r="G211" s="34">
        <v>125</v>
      </c>
      <c r="H211" s="45"/>
      <c r="I211" s="137"/>
      <c r="J211" s="84" t="s">
        <v>645</v>
      </c>
      <c r="K211">
        <v>446.89</v>
      </c>
      <c r="L211"/>
      <c r="M211" s="137"/>
    </row>
    <row r="212" spans="1:13" x14ac:dyDescent="0.2">
      <c r="A212" s="12"/>
      <c r="B212" s="12">
        <v>7493</v>
      </c>
      <c r="C212" s="66">
        <v>43634</v>
      </c>
      <c r="D212" s="87" t="s">
        <v>669</v>
      </c>
      <c r="E212" s="12" t="s">
        <v>196</v>
      </c>
      <c r="F212" s="12"/>
      <c r="G212" s="34">
        <v>161.91999999999999</v>
      </c>
      <c r="H212" s="45"/>
      <c r="I212" s="137"/>
      <c r="J212" s="84" t="s">
        <v>805</v>
      </c>
      <c r="K212">
        <v>509.77</v>
      </c>
      <c r="L212"/>
      <c r="M212" s="137"/>
    </row>
    <row r="213" spans="1:13" x14ac:dyDescent="0.2">
      <c r="A213" s="12"/>
      <c r="B213" s="12">
        <v>7497</v>
      </c>
      <c r="C213" s="66">
        <v>43634</v>
      </c>
      <c r="D213" s="87" t="s">
        <v>799</v>
      </c>
      <c r="E213" s="12" t="s">
        <v>108</v>
      </c>
      <c r="F213" s="12"/>
      <c r="G213" s="34">
        <v>128.46</v>
      </c>
      <c r="H213" s="45"/>
      <c r="I213" s="137"/>
      <c r="J213" s="50" t="s">
        <v>110</v>
      </c>
      <c r="K213">
        <v>15</v>
      </c>
      <c r="L213"/>
      <c r="M213" s="137"/>
    </row>
    <row r="214" spans="1:13" x14ac:dyDescent="0.2">
      <c r="A214" s="12"/>
      <c r="B214" s="12">
        <v>7494</v>
      </c>
      <c r="C214" s="66">
        <v>43634</v>
      </c>
      <c r="D214" s="87" t="s">
        <v>18</v>
      </c>
      <c r="E214" s="12" t="s">
        <v>838</v>
      </c>
      <c r="F214" s="12"/>
      <c r="G214" s="34">
        <v>0</v>
      </c>
      <c r="H214" s="45"/>
      <c r="I214" s="137"/>
      <c r="J214" s="84" t="s">
        <v>807</v>
      </c>
      <c r="K214">
        <v>15</v>
      </c>
      <c r="L214"/>
      <c r="M214" s="137"/>
    </row>
    <row r="215" spans="1:13" x14ac:dyDescent="0.2">
      <c r="A215" s="12"/>
      <c r="B215" s="12">
        <v>7491</v>
      </c>
      <c r="C215" s="66">
        <v>43634</v>
      </c>
      <c r="D215" s="28" t="s">
        <v>18</v>
      </c>
      <c r="E215" s="12" t="s">
        <v>645</v>
      </c>
      <c r="F215" s="12"/>
      <c r="G215" s="34">
        <v>72.08</v>
      </c>
      <c r="H215" s="45"/>
      <c r="I215" s="137"/>
      <c r="J215" s="50" t="s">
        <v>19</v>
      </c>
      <c r="K215">
        <v>122</v>
      </c>
      <c r="L215"/>
      <c r="M215" s="137"/>
    </row>
    <row r="216" spans="1:13" x14ac:dyDescent="0.2">
      <c r="A216" s="12"/>
      <c r="B216" s="12">
        <v>7504</v>
      </c>
      <c r="C216" s="66">
        <v>43662</v>
      </c>
      <c r="D216" s="87" t="s">
        <v>32</v>
      </c>
      <c r="E216" s="12" t="s">
        <v>286</v>
      </c>
      <c r="F216" s="12"/>
      <c r="G216" s="45">
        <v>119.93</v>
      </c>
      <c r="H216" s="45"/>
      <c r="I216" s="137"/>
      <c r="J216" s="84" t="s">
        <v>831</v>
      </c>
      <c r="K216">
        <v>32</v>
      </c>
      <c r="L216"/>
      <c r="M216" s="137"/>
    </row>
    <row r="217" spans="1:13" x14ac:dyDescent="0.2">
      <c r="A217" s="12"/>
      <c r="B217" s="12">
        <v>7502</v>
      </c>
      <c r="C217" s="66">
        <v>43662</v>
      </c>
      <c r="D217" s="87" t="s">
        <v>78</v>
      </c>
      <c r="E217" s="12" t="s">
        <v>261</v>
      </c>
      <c r="F217" s="12"/>
      <c r="G217" s="45">
        <v>8251.7000000000007</v>
      </c>
      <c r="H217" s="45"/>
      <c r="I217" s="137"/>
      <c r="J217" s="84" t="s">
        <v>832</v>
      </c>
      <c r="K217">
        <v>90</v>
      </c>
      <c r="L217"/>
      <c r="M217" s="137"/>
    </row>
    <row r="218" spans="1:13" x14ac:dyDescent="0.2">
      <c r="A218" s="12"/>
      <c r="B218" s="12">
        <v>7505</v>
      </c>
      <c r="C218" s="66">
        <v>43662</v>
      </c>
      <c r="D218" s="87" t="s">
        <v>79</v>
      </c>
      <c r="E218" s="12" t="s">
        <v>879</v>
      </c>
      <c r="F218" s="12"/>
      <c r="G218" s="45">
        <v>368.55</v>
      </c>
      <c r="H218" s="45"/>
      <c r="I218" s="137"/>
      <c r="J218" s="50" t="s">
        <v>636</v>
      </c>
      <c r="K218">
        <v>0</v>
      </c>
      <c r="L218"/>
      <c r="M218" s="137"/>
    </row>
    <row r="219" spans="1:13" x14ac:dyDescent="0.2">
      <c r="A219" s="12"/>
      <c r="B219" s="12">
        <v>7507</v>
      </c>
      <c r="C219" s="66">
        <v>43662</v>
      </c>
      <c r="D219" s="87" t="s">
        <v>13</v>
      </c>
      <c r="E219" s="12" t="s">
        <v>109</v>
      </c>
      <c r="F219" s="12"/>
      <c r="G219" s="45">
        <v>493</v>
      </c>
      <c r="H219" s="45"/>
      <c r="I219" s="137"/>
      <c r="J219" s="84" t="s">
        <v>786</v>
      </c>
      <c r="K219">
        <v>0</v>
      </c>
      <c r="L219"/>
      <c r="M219" s="137"/>
    </row>
    <row r="220" spans="1:13" x14ac:dyDescent="0.2">
      <c r="A220" s="12"/>
      <c r="B220" s="12">
        <v>7506</v>
      </c>
      <c r="C220" s="66">
        <v>43662</v>
      </c>
      <c r="D220" s="87" t="s">
        <v>22</v>
      </c>
      <c r="E220" s="12" t="s">
        <v>731</v>
      </c>
      <c r="F220" s="12"/>
      <c r="G220" s="45">
        <v>48.09</v>
      </c>
      <c r="H220" s="45"/>
      <c r="I220" s="137"/>
      <c r="J220" s="50" t="s">
        <v>310</v>
      </c>
      <c r="K220">
        <v>164231.40000000005</v>
      </c>
      <c r="L220">
        <v>168860.72862500002</v>
      </c>
      <c r="M220" s="137"/>
    </row>
    <row r="221" spans="1:13" x14ac:dyDescent="0.2">
      <c r="A221" s="12"/>
      <c r="B221" s="12">
        <v>7509</v>
      </c>
      <c r="C221" s="66">
        <v>43662</v>
      </c>
      <c r="D221" s="87" t="s">
        <v>27</v>
      </c>
      <c r="E221" s="12" t="s">
        <v>883</v>
      </c>
      <c r="F221" s="12"/>
      <c r="G221" s="45">
        <v>144.65</v>
      </c>
      <c r="H221" s="45"/>
      <c r="I221" s="137"/>
      <c r="J221"/>
      <c r="K221"/>
      <c r="L221"/>
      <c r="M221" s="137"/>
    </row>
    <row r="222" spans="1:13" x14ac:dyDescent="0.2">
      <c r="A222" s="12"/>
      <c r="B222" s="12">
        <v>7507</v>
      </c>
      <c r="C222" s="66">
        <v>43662</v>
      </c>
      <c r="D222" s="87" t="s">
        <v>14</v>
      </c>
      <c r="E222" s="12" t="s">
        <v>881</v>
      </c>
      <c r="F222" s="12"/>
      <c r="G222" s="45">
        <v>262.5</v>
      </c>
      <c r="H222" s="45"/>
      <c r="I222" s="137"/>
      <c r="J222"/>
      <c r="K222"/>
      <c r="L222"/>
      <c r="M222" s="137"/>
    </row>
    <row r="223" spans="1:13" x14ac:dyDescent="0.2">
      <c r="A223" s="12"/>
      <c r="B223" s="12">
        <v>7510</v>
      </c>
      <c r="C223" s="66">
        <v>43662</v>
      </c>
      <c r="D223" s="87" t="s">
        <v>718</v>
      </c>
      <c r="E223" s="12" t="s">
        <v>169</v>
      </c>
      <c r="F223" s="12"/>
      <c r="G223" s="45">
        <v>1826.03</v>
      </c>
      <c r="H223" s="45"/>
      <c r="I223" s="137"/>
      <c r="J223"/>
      <c r="K223"/>
      <c r="L223"/>
      <c r="M223" s="137"/>
    </row>
    <row r="224" spans="1:13" x14ac:dyDescent="0.2">
      <c r="A224" s="12"/>
      <c r="B224" s="12">
        <v>7508</v>
      </c>
      <c r="C224" s="66">
        <v>43662</v>
      </c>
      <c r="D224" s="87" t="s">
        <v>15</v>
      </c>
      <c r="E224" s="12" t="s">
        <v>882</v>
      </c>
      <c r="F224" s="12"/>
      <c r="G224" s="45">
        <v>2100</v>
      </c>
      <c r="H224" s="45"/>
      <c r="I224" s="137"/>
      <c r="J224"/>
      <c r="K224"/>
      <c r="L224"/>
      <c r="M224" s="137"/>
    </row>
    <row r="225" spans="1:13" x14ac:dyDescent="0.2">
      <c r="A225" s="12"/>
      <c r="B225" s="12">
        <v>7503</v>
      </c>
      <c r="C225" s="66">
        <v>43662</v>
      </c>
      <c r="D225" s="87" t="s">
        <v>917</v>
      </c>
      <c r="E225" s="12" t="s">
        <v>592</v>
      </c>
      <c r="F225" s="12"/>
      <c r="G225" s="45">
        <v>662.84</v>
      </c>
      <c r="H225" s="45"/>
      <c r="I225" s="137"/>
      <c r="J225"/>
      <c r="K225"/>
      <c r="L225"/>
      <c r="M225" s="137"/>
    </row>
    <row r="226" spans="1:13" x14ac:dyDescent="0.2">
      <c r="A226" s="12"/>
      <c r="B226" s="12">
        <v>7507</v>
      </c>
      <c r="C226" s="66">
        <v>43662</v>
      </c>
      <c r="D226" s="87" t="s">
        <v>17</v>
      </c>
      <c r="E226" s="12" t="s">
        <v>880</v>
      </c>
      <c r="F226" s="12"/>
      <c r="G226" s="45">
        <v>723.76</v>
      </c>
      <c r="H226" s="45"/>
      <c r="I226" s="137"/>
      <c r="J226"/>
      <c r="K226"/>
      <c r="L226"/>
      <c r="M226" s="137"/>
    </row>
    <row r="227" spans="1:13" x14ac:dyDescent="0.2">
      <c r="A227" s="12"/>
      <c r="B227" s="12">
        <v>7507</v>
      </c>
      <c r="C227" s="66">
        <v>43662</v>
      </c>
      <c r="D227" s="87" t="s">
        <v>18</v>
      </c>
      <c r="E227" s="12" t="s">
        <v>645</v>
      </c>
      <c r="F227" s="12"/>
      <c r="G227" s="45">
        <v>92.28</v>
      </c>
      <c r="H227" s="45"/>
      <c r="I227" s="137"/>
      <c r="J227"/>
      <c r="K227"/>
      <c r="L227"/>
      <c r="M227" s="137"/>
    </row>
    <row r="228" spans="1:13" x14ac:dyDescent="0.2">
      <c r="A228" s="12"/>
      <c r="B228" s="12"/>
      <c r="C228" s="66">
        <v>43665</v>
      </c>
      <c r="D228" s="87" t="s">
        <v>84</v>
      </c>
      <c r="E228" s="85" t="s">
        <v>200</v>
      </c>
      <c r="F228" s="12"/>
      <c r="G228" s="45"/>
      <c r="H228" s="45">
        <v>57</v>
      </c>
      <c r="I228" s="137"/>
      <c r="J228"/>
      <c r="K228"/>
      <c r="L228"/>
      <c r="M228" s="137"/>
    </row>
    <row r="229" spans="1:13" x14ac:dyDescent="0.2">
      <c r="A229" s="12"/>
      <c r="B229" s="12"/>
      <c r="C229" s="66">
        <v>43665</v>
      </c>
      <c r="D229" s="87" t="s">
        <v>84</v>
      </c>
      <c r="E229" s="85" t="s">
        <v>200</v>
      </c>
      <c r="F229" s="12"/>
      <c r="G229" s="45"/>
      <c r="H229" s="105">
        <v>35.880000000000003</v>
      </c>
      <c r="I229" s="137"/>
      <c r="J229"/>
      <c r="K229"/>
      <c r="L229"/>
      <c r="M229" s="137"/>
    </row>
    <row r="230" spans="1:13" x14ac:dyDescent="0.2">
      <c r="A230" s="12"/>
      <c r="B230" s="12"/>
      <c r="C230" s="66">
        <v>43665</v>
      </c>
      <c r="D230" s="87" t="s">
        <v>99</v>
      </c>
      <c r="E230" s="12" t="s">
        <v>108</v>
      </c>
      <c r="F230" s="12"/>
      <c r="G230" s="45"/>
      <c r="H230" s="45">
        <v>3150</v>
      </c>
      <c r="I230" s="137"/>
      <c r="J230"/>
      <c r="K230"/>
      <c r="L230"/>
      <c r="M230" s="137"/>
    </row>
    <row r="231" spans="1:13" x14ac:dyDescent="0.2">
      <c r="A231" s="12"/>
      <c r="B231" s="12"/>
      <c r="C231" s="66">
        <v>43665</v>
      </c>
      <c r="D231" s="87" t="s">
        <v>102</v>
      </c>
      <c r="E231" s="12" t="s">
        <v>842</v>
      </c>
      <c r="F231" s="12"/>
      <c r="G231" s="45"/>
      <c r="H231" s="106">
        <v>20</v>
      </c>
      <c r="I231" s="137"/>
      <c r="J231"/>
      <c r="K231"/>
      <c r="L231"/>
      <c r="M231" s="137"/>
    </row>
    <row r="232" spans="1:13" x14ac:dyDescent="0.2">
      <c r="A232" s="12"/>
      <c r="B232" s="12"/>
      <c r="C232" s="66">
        <v>43665</v>
      </c>
      <c r="D232" s="87" t="s">
        <v>85</v>
      </c>
      <c r="E232" s="12" t="s">
        <v>315</v>
      </c>
      <c r="F232" s="12"/>
      <c r="G232" s="45"/>
      <c r="H232" s="45">
        <v>3.65</v>
      </c>
      <c r="I232" s="137"/>
      <c r="J232"/>
      <c r="K232"/>
      <c r="L232"/>
      <c r="M232" s="137"/>
    </row>
    <row r="233" spans="1:13" x14ac:dyDescent="0.2">
      <c r="A233" s="12"/>
      <c r="B233" s="12"/>
      <c r="C233" s="66">
        <v>43665</v>
      </c>
      <c r="D233" s="87" t="s">
        <v>85</v>
      </c>
      <c r="E233" s="12" t="s">
        <v>315</v>
      </c>
      <c r="F233" s="12"/>
      <c r="G233" s="45"/>
      <c r="H233" s="105">
        <v>3.65</v>
      </c>
      <c r="I233" s="137"/>
      <c r="J233"/>
      <c r="K233"/>
      <c r="L233"/>
      <c r="M233" s="137"/>
    </row>
    <row r="234" spans="1:13" x14ac:dyDescent="0.2">
      <c r="A234" s="12"/>
      <c r="B234" s="12"/>
      <c r="C234" s="66">
        <v>43665</v>
      </c>
      <c r="D234" s="87" t="s">
        <v>105</v>
      </c>
      <c r="E234" s="12" t="s">
        <v>849</v>
      </c>
      <c r="F234" s="12"/>
      <c r="G234" s="45"/>
      <c r="H234" s="105">
        <v>15</v>
      </c>
      <c r="I234" s="137"/>
      <c r="J234"/>
      <c r="K234"/>
      <c r="L234"/>
      <c r="M234" s="137"/>
    </row>
    <row r="235" spans="1:13" x14ac:dyDescent="0.2">
      <c r="A235" s="12"/>
      <c r="B235" s="12">
        <v>7515</v>
      </c>
      <c r="C235" s="66">
        <v>43697</v>
      </c>
      <c r="D235" s="87" t="s">
        <v>8</v>
      </c>
      <c r="E235" s="12" t="s">
        <v>885</v>
      </c>
      <c r="F235" s="12"/>
      <c r="G235" s="45">
        <v>629.26</v>
      </c>
      <c r="H235" s="45"/>
      <c r="I235" s="137"/>
      <c r="J235"/>
      <c r="K235"/>
      <c r="L235"/>
      <c r="M235" s="137"/>
    </row>
    <row r="236" spans="1:13" x14ac:dyDescent="0.2">
      <c r="A236" s="12"/>
      <c r="B236" s="12"/>
      <c r="C236" s="66">
        <v>43697</v>
      </c>
      <c r="D236" s="87" t="s">
        <v>84</v>
      </c>
      <c r="E236" s="85" t="s">
        <v>200</v>
      </c>
      <c r="F236" s="12"/>
      <c r="G236" s="45"/>
      <c r="H236" s="45">
        <v>84</v>
      </c>
      <c r="I236" s="137"/>
      <c r="J236"/>
      <c r="K236"/>
      <c r="L236"/>
      <c r="M236" s="137"/>
    </row>
    <row r="237" spans="1:13" x14ac:dyDescent="0.2">
      <c r="A237" s="12"/>
      <c r="B237" s="12"/>
      <c r="C237" s="66">
        <v>43697</v>
      </c>
      <c r="D237" s="87" t="s">
        <v>84</v>
      </c>
      <c r="E237" s="85" t="s">
        <v>200</v>
      </c>
      <c r="F237" s="12"/>
      <c r="G237" s="45"/>
      <c r="H237" s="45">
        <v>71.864625000000004</v>
      </c>
      <c r="I237" s="137"/>
      <c r="J237"/>
      <c r="K237"/>
      <c r="L237"/>
      <c r="M237" s="137"/>
    </row>
    <row r="238" spans="1:13" x14ac:dyDescent="0.2">
      <c r="A238" s="12"/>
      <c r="B238" s="12"/>
      <c r="C238" s="66">
        <v>43697</v>
      </c>
      <c r="D238" s="87" t="s">
        <v>93</v>
      </c>
      <c r="E238" s="12" t="s">
        <v>842</v>
      </c>
      <c r="F238" s="12"/>
      <c r="G238" s="45"/>
      <c r="H238" s="45">
        <v>40</v>
      </c>
      <c r="I238" s="137"/>
      <c r="J238"/>
      <c r="K238"/>
      <c r="L238"/>
      <c r="M238" s="137"/>
    </row>
    <row r="239" spans="1:13" x14ac:dyDescent="0.2">
      <c r="A239" s="12"/>
      <c r="B239" s="12"/>
      <c r="C239" s="66">
        <v>43697</v>
      </c>
      <c r="D239" s="87" t="s">
        <v>93</v>
      </c>
      <c r="E239" s="12" t="s">
        <v>843</v>
      </c>
      <c r="F239" s="12"/>
      <c r="G239" s="45"/>
      <c r="H239" s="45">
        <v>8.99</v>
      </c>
      <c r="I239" s="137"/>
      <c r="J239"/>
      <c r="K239"/>
      <c r="L239"/>
      <c r="M239" s="137"/>
    </row>
    <row r="240" spans="1:13" x14ac:dyDescent="0.2">
      <c r="A240" s="12"/>
      <c r="B240" s="12"/>
      <c r="C240" s="66">
        <v>43697</v>
      </c>
      <c r="D240" s="87" t="s">
        <v>182</v>
      </c>
      <c r="E240" s="12" t="s">
        <v>844</v>
      </c>
      <c r="F240" s="12"/>
      <c r="G240" s="45"/>
      <c r="H240" s="45">
        <v>75</v>
      </c>
      <c r="I240" s="137"/>
      <c r="J240"/>
      <c r="K240"/>
      <c r="L240"/>
      <c r="M240" s="137"/>
    </row>
    <row r="241" spans="1:13" x14ac:dyDescent="0.2">
      <c r="A241" s="12"/>
      <c r="B241" s="12"/>
      <c r="C241" s="66">
        <v>43697</v>
      </c>
      <c r="D241" s="87" t="s">
        <v>85</v>
      </c>
      <c r="E241" s="12" t="s">
        <v>315</v>
      </c>
      <c r="F241" s="12"/>
      <c r="G241" s="45"/>
      <c r="H241" s="45">
        <v>3.65</v>
      </c>
      <c r="I241" s="137"/>
      <c r="J241"/>
      <c r="K241"/>
      <c r="L241"/>
      <c r="M241" s="137"/>
    </row>
    <row r="242" spans="1:13" x14ac:dyDescent="0.2">
      <c r="A242" s="12"/>
      <c r="B242" s="12"/>
      <c r="C242" s="66">
        <v>43697</v>
      </c>
      <c r="D242" s="87" t="s">
        <v>104</v>
      </c>
      <c r="E242" s="12" t="s">
        <v>667</v>
      </c>
      <c r="F242" s="12"/>
      <c r="G242" s="45"/>
      <c r="H242" s="45">
        <v>293</v>
      </c>
      <c r="I242" s="137"/>
      <c r="J242"/>
      <c r="K242"/>
      <c r="L242"/>
      <c r="M242" s="137"/>
    </row>
    <row r="243" spans="1:13" x14ac:dyDescent="0.2">
      <c r="A243" s="12"/>
      <c r="B243" s="12"/>
      <c r="C243" s="66">
        <v>43697</v>
      </c>
      <c r="D243" s="87" t="s">
        <v>103</v>
      </c>
      <c r="E243" s="12" t="s">
        <v>850</v>
      </c>
      <c r="F243" s="12"/>
      <c r="G243" s="45"/>
      <c r="H243" s="45">
        <v>36</v>
      </c>
      <c r="I243" s="137"/>
      <c r="J243"/>
      <c r="K243"/>
      <c r="L243"/>
      <c r="M243" s="137"/>
    </row>
    <row r="244" spans="1:13" x14ac:dyDescent="0.2">
      <c r="A244" s="12"/>
      <c r="B244" s="12"/>
      <c r="C244" s="66">
        <v>43697</v>
      </c>
      <c r="D244" s="87" t="s">
        <v>105</v>
      </c>
      <c r="E244" s="12" t="s">
        <v>849</v>
      </c>
      <c r="F244" s="12"/>
      <c r="G244" s="45"/>
      <c r="H244" s="45">
        <v>45</v>
      </c>
      <c r="I244" s="137"/>
      <c r="J244"/>
      <c r="K244"/>
      <c r="L244"/>
      <c r="M244" s="137"/>
    </row>
    <row r="245" spans="1:13" x14ac:dyDescent="0.2">
      <c r="A245" s="12"/>
      <c r="B245" s="12"/>
      <c r="C245" s="66">
        <v>43697</v>
      </c>
      <c r="D245" s="87" t="s">
        <v>106</v>
      </c>
      <c r="E245" s="12" t="s">
        <v>174</v>
      </c>
      <c r="F245" s="12"/>
      <c r="G245" s="45"/>
      <c r="H245" s="45">
        <v>45</v>
      </c>
      <c r="I245" s="137"/>
      <c r="J245"/>
      <c r="K245"/>
      <c r="L245"/>
      <c r="M245" s="137"/>
    </row>
    <row r="246" spans="1:13" x14ac:dyDescent="0.2">
      <c r="A246" s="12"/>
      <c r="B246" s="12"/>
      <c r="C246" s="66">
        <v>43697</v>
      </c>
      <c r="D246" s="87" t="s">
        <v>106</v>
      </c>
      <c r="E246" s="12" t="s">
        <v>279</v>
      </c>
      <c r="F246" s="12"/>
      <c r="G246" s="45"/>
      <c r="H246" s="45">
        <v>0.65</v>
      </c>
      <c r="I246" s="137"/>
      <c r="J246"/>
      <c r="K246"/>
      <c r="L246"/>
      <c r="M246" s="137"/>
    </row>
    <row r="247" spans="1:13" x14ac:dyDescent="0.2">
      <c r="A247" s="12"/>
      <c r="B247" s="12"/>
      <c r="C247" s="66">
        <v>43697</v>
      </c>
      <c r="D247" s="87" t="s">
        <v>189</v>
      </c>
      <c r="E247" s="12" t="s">
        <v>592</v>
      </c>
      <c r="F247" s="12"/>
      <c r="G247" s="45"/>
      <c r="H247" s="45">
        <v>243.1</v>
      </c>
      <c r="I247" s="137"/>
      <c r="J247"/>
      <c r="K247"/>
      <c r="L247"/>
      <c r="M247" s="137"/>
    </row>
    <row r="248" spans="1:13" x14ac:dyDescent="0.2">
      <c r="A248" s="12"/>
      <c r="B248" s="12"/>
      <c r="C248" s="66">
        <v>43697</v>
      </c>
      <c r="D248" s="87" t="s">
        <v>90</v>
      </c>
      <c r="E248" s="12" t="s">
        <v>331</v>
      </c>
      <c r="F248" s="12"/>
      <c r="G248" s="45"/>
      <c r="H248" s="45">
        <v>92</v>
      </c>
      <c r="I248" s="137"/>
      <c r="J248"/>
      <c r="K248"/>
      <c r="L248"/>
      <c r="M248" s="137"/>
    </row>
    <row r="249" spans="1:13" x14ac:dyDescent="0.2">
      <c r="A249" s="12"/>
      <c r="B249" s="12">
        <v>7512</v>
      </c>
      <c r="C249" s="66">
        <v>43697</v>
      </c>
      <c r="D249" s="87" t="s">
        <v>22</v>
      </c>
      <c r="E249" s="12" t="s">
        <v>731</v>
      </c>
      <c r="F249" s="12"/>
      <c r="G249" s="45">
        <v>48.61</v>
      </c>
      <c r="H249" s="45"/>
      <c r="I249" s="137"/>
      <c r="J249"/>
      <c r="K249"/>
      <c r="L249"/>
      <c r="M249" s="137"/>
    </row>
    <row r="250" spans="1:13" x14ac:dyDescent="0.2">
      <c r="A250" s="12"/>
      <c r="B250" s="12">
        <v>7514</v>
      </c>
      <c r="C250" s="66">
        <v>43697</v>
      </c>
      <c r="D250" s="87" t="s">
        <v>669</v>
      </c>
      <c r="E250" s="12" t="s">
        <v>168</v>
      </c>
      <c r="F250" s="12"/>
      <c r="G250" s="45">
        <v>85.64</v>
      </c>
      <c r="H250" s="45"/>
      <c r="I250" s="137"/>
      <c r="J250"/>
      <c r="K250"/>
      <c r="L250"/>
      <c r="M250" s="137"/>
    </row>
    <row r="251" spans="1:13" x14ac:dyDescent="0.2">
      <c r="A251" s="12"/>
      <c r="B251" s="12">
        <v>7513</v>
      </c>
      <c r="C251" s="66">
        <v>43697</v>
      </c>
      <c r="D251" s="87" t="s">
        <v>917</v>
      </c>
      <c r="E251" s="12" t="s">
        <v>592</v>
      </c>
      <c r="F251" s="12"/>
      <c r="G251" s="45">
        <v>243.1</v>
      </c>
      <c r="H251" s="45"/>
      <c r="I251" s="137"/>
      <c r="J251"/>
      <c r="K251"/>
      <c r="L251"/>
      <c r="M251" s="137"/>
    </row>
    <row r="252" spans="1:13" x14ac:dyDescent="0.2">
      <c r="A252" s="12"/>
      <c r="B252" s="12">
        <v>7511</v>
      </c>
      <c r="C252" s="66">
        <v>43697</v>
      </c>
      <c r="D252" s="87" t="s">
        <v>18</v>
      </c>
      <c r="E252" s="12" t="s">
        <v>645</v>
      </c>
      <c r="F252" s="12"/>
      <c r="G252" s="45">
        <v>36.25</v>
      </c>
      <c r="H252" s="45"/>
      <c r="I252" s="137"/>
      <c r="J252"/>
      <c r="K252"/>
      <c r="L252"/>
      <c r="M252" s="137"/>
    </row>
    <row r="253" spans="1:13" x14ac:dyDescent="0.2">
      <c r="A253" s="12"/>
      <c r="B253" s="12"/>
      <c r="C253" s="66">
        <v>43711</v>
      </c>
      <c r="D253" s="87" t="s">
        <v>84</v>
      </c>
      <c r="E253" s="12" t="s">
        <v>200</v>
      </c>
      <c r="F253" s="12"/>
      <c r="G253" s="45"/>
      <c r="H253" s="45">
        <v>35.982500000000002</v>
      </c>
      <c r="I253" s="137"/>
      <c r="J253"/>
      <c r="K253"/>
      <c r="L253"/>
      <c r="M253" s="137"/>
    </row>
    <row r="254" spans="1:13" x14ac:dyDescent="0.2">
      <c r="A254" s="12"/>
      <c r="B254" s="12"/>
      <c r="C254" s="66">
        <v>43711</v>
      </c>
      <c r="D254" s="87" t="s">
        <v>102</v>
      </c>
      <c r="E254" s="12" t="s">
        <v>842</v>
      </c>
      <c r="F254" s="12"/>
      <c r="G254" s="45"/>
      <c r="H254" s="45">
        <v>20</v>
      </c>
      <c r="I254" s="137"/>
      <c r="J254"/>
      <c r="K254"/>
      <c r="L254"/>
      <c r="M254" s="137"/>
    </row>
    <row r="255" spans="1:13" x14ac:dyDescent="0.2">
      <c r="A255" s="12"/>
      <c r="B255" s="12"/>
      <c r="C255" s="66">
        <v>43711</v>
      </c>
      <c r="D255" s="87" t="s">
        <v>103</v>
      </c>
      <c r="E255" s="12" t="s">
        <v>850</v>
      </c>
      <c r="F255" s="12"/>
      <c r="G255" s="45"/>
      <c r="H255" s="45">
        <v>28</v>
      </c>
      <c r="I255" s="137"/>
      <c r="J255"/>
      <c r="K255"/>
      <c r="L255"/>
      <c r="M255" s="137"/>
    </row>
    <row r="256" spans="1:13" x14ac:dyDescent="0.2">
      <c r="A256" s="12"/>
      <c r="B256" s="12"/>
      <c r="C256" s="66">
        <v>43711</v>
      </c>
      <c r="D256" s="87" t="s">
        <v>90</v>
      </c>
      <c r="E256" s="12" t="s">
        <v>331</v>
      </c>
      <c r="F256" s="12"/>
      <c r="G256" s="45"/>
      <c r="H256" s="45">
        <v>70</v>
      </c>
      <c r="I256" s="137"/>
      <c r="J256"/>
      <c r="K256"/>
      <c r="L256"/>
      <c r="M256" s="137"/>
    </row>
    <row r="257" spans="1:13" x14ac:dyDescent="0.2">
      <c r="A257" s="12"/>
      <c r="B257" s="12">
        <v>7517</v>
      </c>
      <c r="C257" s="85">
        <v>43711</v>
      </c>
      <c r="D257" s="87" t="s">
        <v>76</v>
      </c>
      <c r="E257" s="12" t="s">
        <v>886</v>
      </c>
      <c r="F257" s="12"/>
      <c r="G257" s="45">
        <v>5000</v>
      </c>
      <c r="H257" s="45"/>
      <c r="I257" s="137"/>
      <c r="J257"/>
      <c r="K257"/>
      <c r="L257"/>
      <c r="M257" s="137"/>
    </row>
    <row r="258" spans="1:13" x14ac:dyDescent="0.2">
      <c r="A258" s="12"/>
      <c r="B258" s="12">
        <v>7519</v>
      </c>
      <c r="C258" s="85">
        <v>43711</v>
      </c>
      <c r="D258" s="87" t="s">
        <v>22</v>
      </c>
      <c r="E258" s="12" t="s">
        <v>731</v>
      </c>
      <c r="F258" s="12"/>
      <c r="G258" s="45">
        <v>48.98</v>
      </c>
      <c r="H258" s="45"/>
      <c r="I258" s="137"/>
      <c r="J258"/>
      <c r="K258"/>
      <c r="L258"/>
      <c r="M258" s="137"/>
    </row>
    <row r="259" spans="1:13" x14ac:dyDescent="0.2">
      <c r="A259" s="12"/>
      <c r="B259" s="12">
        <v>7518</v>
      </c>
      <c r="C259" s="85">
        <v>43711</v>
      </c>
      <c r="D259" s="87" t="s">
        <v>669</v>
      </c>
      <c r="E259" s="12" t="s">
        <v>196</v>
      </c>
      <c r="F259" s="12"/>
      <c r="G259" s="45">
        <v>149.12</v>
      </c>
      <c r="H259" s="45"/>
      <c r="I259" s="137"/>
      <c r="J259"/>
      <c r="K259"/>
      <c r="L259"/>
      <c r="M259" s="137"/>
    </row>
    <row r="260" spans="1:13" x14ac:dyDescent="0.2">
      <c r="A260" s="12"/>
      <c r="B260" s="12">
        <v>7520</v>
      </c>
      <c r="C260" s="85">
        <v>43711</v>
      </c>
      <c r="D260" s="87" t="s">
        <v>669</v>
      </c>
      <c r="E260" s="12" t="s">
        <v>196</v>
      </c>
      <c r="F260" s="12"/>
      <c r="G260" s="45">
        <v>128.08000000000001</v>
      </c>
      <c r="H260" s="45"/>
      <c r="I260" s="137"/>
      <c r="J260"/>
      <c r="K260"/>
      <c r="L260"/>
      <c r="M260" s="137"/>
    </row>
    <row r="261" spans="1:13" x14ac:dyDescent="0.2">
      <c r="A261" s="12"/>
      <c r="B261" s="12">
        <v>7516</v>
      </c>
      <c r="C261" s="85">
        <v>43711</v>
      </c>
      <c r="D261" s="87" t="s">
        <v>18</v>
      </c>
      <c r="E261" s="12" t="s">
        <v>898</v>
      </c>
      <c r="F261" s="12"/>
      <c r="G261" s="45">
        <v>22</v>
      </c>
      <c r="H261" s="45"/>
      <c r="I261" s="137"/>
      <c r="J261"/>
      <c r="K261"/>
      <c r="L261"/>
      <c r="M261" s="137"/>
    </row>
    <row r="262" spans="1:13" x14ac:dyDescent="0.2">
      <c r="A262" s="12"/>
      <c r="B262" s="12"/>
      <c r="C262" s="66">
        <v>43725</v>
      </c>
      <c r="D262" s="87" t="s">
        <v>84</v>
      </c>
      <c r="E262" s="85" t="s">
        <v>200</v>
      </c>
      <c r="F262" s="12"/>
      <c r="G262" s="45"/>
      <c r="H262" s="45">
        <v>72</v>
      </c>
      <c r="I262" s="137"/>
      <c r="J262"/>
      <c r="K262"/>
      <c r="L262"/>
      <c r="M262" s="137"/>
    </row>
    <row r="263" spans="1:13" x14ac:dyDescent="0.2">
      <c r="A263" s="12"/>
      <c r="B263" s="12"/>
      <c r="C263" s="66">
        <v>43725</v>
      </c>
      <c r="D263" s="87" t="s">
        <v>94</v>
      </c>
      <c r="E263" s="12" t="s">
        <v>232</v>
      </c>
      <c r="F263" s="12"/>
      <c r="G263" s="45"/>
      <c r="H263" s="45">
        <v>15</v>
      </c>
      <c r="I263" s="137"/>
      <c r="J263"/>
      <c r="K263"/>
      <c r="L263"/>
      <c r="M263" s="137"/>
    </row>
    <row r="264" spans="1:13" x14ac:dyDescent="0.2">
      <c r="A264" s="12"/>
      <c r="B264" s="12"/>
      <c r="C264" s="66">
        <v>43725</v>
      </c>
      <c r="D264" s="87" t="s">
        <v>101</v>
      </c>
      <c r="E264" s="12" t="s">
        <v>749</v>
      </c>
      <c r="F264" s="12"/>
      <c r="G264" s="45"/>
      <c r="H264" s="45">
        <v>99.24</v>
      </c>
      <c r="I264" s="137"/>
      <c r="J264"/>
      <c r="K264"/>
      <c r="L264"/>
      <c r="M264" s="137"/>
    </row>
    <row r="265" spans="1:13" x14ac:dyDescent="0.2">
      <c r="A265" s="12"/>
      <c r="B265" s="12"/>
      <c r="C265" s="66">
        <v>43725</v>
      </c>
      <c r="D265" s="87" t="s">
        <v>102</v>
      </c>
      <c r="E265" s="12" t="s">
        <v>842</v>
      </c>
      <c r="F265" s="12"/>
      <c r="G265" s="45"/>
      <c r="H265" s="45">
        <v>13</v>
      </c>
      <c r="I265" s="137"/>
      <c r="J265"/>
      <c r="K265"/>
      <c r="L265"/>
      <c r="M265" s="137"/>
    </row>
    <row r="266" spans="1:13" x14ac:dyDescent="0.2">
      <c r="A266" s="12"/>
      <c r="B266" s="12"/>
      <c r="C266" s="66">
        <v>43725</v>
      </c>
      <c r="D266" s="87" t="s">
        <v>103</v>
      </c>
      <c r="E266" s="12" t="s">
        <v>850</v>
      </c>
      <c r="F266" s="12"/>
      <c r="G266" s="45"/>
      <c r="H266" s="45">
        <v>77</v>
      </c>
      <c r="I266" s="137"/>
      <c r="J266"/>
      <c r="K266"/>
      <c r="L266"/>
      <c r="M266" s="137"/>
    </row>
    <row r="267" spans="1:13" x14ac:dyDescent="0.2">
      <c r="A267" s="12"/>
      <c r="B267" s="12"/>
      <c r="C267" s="66">
        <v>43725</v>
      </c>
      <c r="D267" s="87" t="s">
        <v>106</v>
      </c>
      <c r="E267" s="12" t="s">
        <v>874</v>
      </c>
      <c r="F267" s="12"/>
      <c r="G267" s="45"/>
      <c r="H267" s="45">
        <v>246.15</v>
      </c>
      <c r="I267" s="137"/>
      <c r="J267"/>
      <c r="K267"/>
      <c r="L267"/>
      <c r="M267" s="137"/>
    </row>
    <row r="268" spans="1:13" x14ac:dyDescent="0.2">
      <c r="A268" s="12"/>
      <c r="B268" s="12"/>
      <c r="C268" s="66">
        <v>43725</v>
      </c>
      <c r="D268" s="87" t="s">
        <v>106</v>
      </c>
      <c r="E268" s="12" t="s">
        <v>874</v>
      </c>
      <c r="F268" s="12"/>
      <c r="G268" s="45"/>
      <c r="H268" s="45">
        <v>19.149999999999999</v>
      </c>
      <c r="I268" s="137"/>
      <c r="J268"/>
      <c r="K268"/>
      <c r="L268"/>
      <c r="M268" s="137"/>
    </row>
    <row r="269" spans="1:13" x14ac:dyDescent="0.2">
      <c r="A269" s="12"/>
      <c r="B269" s="12"/>
      <c r="C269" s="66">
        <v>43725</v>
      </c>
      <c r="D269" s="87" t="s">
        <v>90</v>
      </c>
      <c r="E269" s="12" t="s">
        <v>331</v>
      </c>
      <c r="F269" s="12"/>
      <c r="G269" s="45"/>
      <c r="H269" s="45">
        <v>79</v>
      </c>
      <c r="I269" s="137"/>
      <c r="J269" s="137"/>
      <c r="K269" s="137"/>
      <c r="L269" s="137"/>
      <c r="M269" s="137"/>
    </row>
    <row r="270" spans="1:13" x14ac:dyDescent="0.2">
      <c r="A270" s="12"/>
      <c r="B270" s="12">
        <v>7527</v>
      </c>
      <c r="C270" s="85">
        <v>43739</v>
      </c>
      <c r="D270" s="87" t="s">
        <v>911</v>
      </c>
      <c r="E270" s="12" t="s">
        <v>836</v>
      </c>
      <c r="F270" s="12"/>
      <c r="G270" s="45">
        <v>500</v>
      </c>
      <c r="H270" s="45"/>
      <c r="I270" s="137"/>
      <c r="J270" s="137"/>
      <c r="K270" s="137"/>
      <c r="L270" s="137"/>
      <c r="M270" s="137"/>
    </row>
    <row r="271" spans="1:13" x14ac:dyDescent="0.2">
      <c r="A271" s="12"/>
      <c r="B271" s="12">
        <v>7529</v>
      </c>
      <c r="C271" s="85">
        <v>43739</v>
      </c>
      <c r="D271" s="87" t="s">
        <v>909</v>
      </c>
      <c r="E271" s="12" t="s">
        <v>905</v>
      </c>
      <c r="F271" s="12"/>
      <c r="G271" s="45">
        <v>90.06</v>
      </c>
      <c r="H271" s="45"/>
      <c r="I271" s="137"/>
      <c r="J271" s="137"/>
      <c r="K271" s="137"/>
      <c r="L271" s="137"/>
      <c r="M271" s="137"/>
    </row>
    <row r="272" spans="1:13" x14ac:dyDescent="0.2">
      <c r="A272" s="12"/>
      <c r="B272" s="12"/>
      <c r="C272" s="66">
        <v>43739</v>
      </c>
      <c r="D272" s="87" t="s">
        <v>93</v>
      </c>
      <c r="E272" s="12" t="s">
        <v>846</v>
      </c>
      <c r="F272" s="12"/>
      <c r="G272" s="45"/>
      <c r="H272" s="45">
        <v>12.98</v>
      </c>
      <c r="I272" s="137"/>
      <c r="J272" s="137"/>
      <c r="K272" s="137"/>
      <c r="L272" s="137"/>
      <c r="M272" s="137"/>
    </row>
    <row r="273" spans="1:13" x14ac:dyDescent="0.2">
      <c r="A273" s="12"/>
      <c r="B273" s="12"/>
      <c r="C273" s="66">
        <v>43739</v>
      </c>
      <c r="D273" s="87" t="s">
        <v>94</v>
      </c>
      <c r="E273" s="12" t="s">
        <v>232</v>
      </c>
      <c r="F273" s="12"/>
      <c r="G273" s="45"/>
      <c r="H273" s="45">
        <v>15</v>
      </c>
      <c r="I273" s="137"/>
      <c r="J273" s="137"/>
      <c r="K273" s="137"/>
      <c r="L273" s="137"/>
      <c r="M273" s="137"/>
    </row>
    <row r="274" spans="1:13" x14ac:dyDescent="0.2">
      <c r="A274" s="12"/>
      <c r="B274" s="12"/>
      <c r="C274" s="66">
        <v>43739</v>
      </c>
      <c r="D274" s="87" t="s">
        <v>101</v>
      </c>
      <c r="E274" s="12" t="s">
        <v>749</v>
      </c>
      <c r="F274" s="12"/>
      <c r="G274" s="45"/>
      <c r="H274" s="45">
        <v>660.76</v>
      </c>
      <c r="I274" s="137"/>
      <c r="J274" s="137"/>
      <c r="K274" s="137"/>
      <c r="L274" s="137"/>
      <c r="M274" s="137"/>
    </row>
    <row r="275" spans="1:13" x14ac:dyDescent="0.2">
      <c r="A275" s="12"/>
      <c r="B275" s="12"/>
      <c r="C275" s="66">
        <v>43739</v>
      </c>
      <c r="D275" s="87" t="s">
        <v>102</v>
      </c>
      <c r="E275" s="12" t="s">
        <v>842</v>
      </c>
      <c r="F275" s="12"/>
      <c r="G275" s="45"/>
      <c r="H275" s="45">
        <v>13</v>
      </c>
      <c r="I275" s="137"/>
      <c r="J275" s="137"/>
      <c r="K275" s="137"/>
      <c r="L275" s="137"/>
      <c r="M275" s="137"/>
    </row>
    <row r="276" spans="1:13" x14ac:dyDescent="0.2">
      <c r="A276" s="12"/>
      <c r="B276" s="12"/>
      <c r="C276" s="66">
        <v>43739</v>
      </c>
      <c r="D276" s="87" t="s">
        <v>103</v>
      </c>
      <c r="E276" s="12" t="s">
        <v>850</v>
      </c>
      <c r="F276" s="12"/>
      <c r="G276" s="45"/>
      <c r="H276" s="45">
        <v>77</v>
      </c>
      <c r="I276" s="137"/>
      <c r="J276" s="137"/>
      <c r="K276" s="137"/>
      <c r="L276" s="137"/>
      <c r="M276" s="137"/>
    </row>
    <row r="277" spans="1:13" x14ac:dyDescent="0.2">
      <c r="A277" s="12"/>
      <c r="B277" s="12"/>
      <c r="C277" s="66">
        <v>43739</v>
      </c>
      <c r="D277" s="87" t="s">
        <v>88</v>
      </c>
      <c r="E277" s="12" t="s">
        <v>875</v>
      </c>
      <c r="F277" s="12"/>
      <c r="G277" s="45"/>
      <c r="H277" s="45">
        <v>109</v>
      </c>
      <c r="I277" s="137"/>
      <c r="J277" s="137"/>
      <c r="K277" s="137"/>
      <c r="L277" s="137"/>
      <c r="M277" s="137"/>
    </row>
    <row r="278" spans="1:13" x14ac:dyDescent="0.2">
      <c r="A278" s="12"/>
      <c r="B278" s="12"/>
      <c r="C278" s="66">
        <v>43739</v>
      </c>
      <c r="D278" s="87" t="s">
        <v>90</v>
      </c>
      <c r="E278" s="12" t="s">
        <v>331</v>
      </c>
      <c r="F278" s="12"/>
      <c r="G278" s="45"/>
      <c r="H278" s="45">
        <v>65</v>
      </c>
      <c r="I278" s="137"/>
      <c r="J278" s="137"/>
      <c r="K278" s="137"/>
      <c r="L278" s="137"/>
      <c r="M278" s="137"/>
    </row>
    <row r="279" spans="1:13" x14ac:dyDescent="0.2">
      <c r="A279" s="12"/>
      <c r="B279" s="12"/>
      <c r="C279" s="66">
        <v>43739</v>
      </c>
      <c r="D279" s="87" t="s">
        <v>90</v>
      </c>
      <c r="E279" s="12" t="s">
        <v>331</v>
      </c>
      <c r="F279" s="12"/>
      <c r="G279" s="45"/>
      <c r="H279" s="45">
        <v>79</v>
      </c>
      <c r="I279" s="137"/>
      <c r="J279" s="137"/>
      <c r="K279" s="137"/>
      <c r="L279" s="137"/>
      <c r="M279" s="137"/>
    </row>
    <row r="280" spans="1:13" x14ac:dyDescent="0.2">
      <c r="A280" s="12"/>
      <c r="B280" s="12">
        <v>7528</v>
      </c>
      <c r="C280" s="85">
        <v>43739</v>
      </c>
      <c r="D280" s="87" t="s">
        <v>78</v>
      </c>
      <c r="E280" s="12" t="s">
        <v>907</v>
      </c>
      <c r="F280" s="12"/>
      <c r="G280" s="45">
        <v>750</v>
      </c>
      <c r="H280" s="45"/>
      <c r="I280" s="137"/>
      <c r="J280" s="137"/>
      <c r="K280" s="137"/>
      <c r="L280" s="137"/>
      <c r="M280" s="137"/>
    </row>
    <row r="281" spans="1:13" x14ac:dyDescent="0.2">
      <c r="A281" s="12"/>
      <c r="B281" s="12">
        <v>7530</v>
      </c>
      <c r="C281" s="85">
        <v>43739</v>
      </c>
      <c r="D281" s="87" t="s">
        <v>669</v>
      </c>
      <c r="E281" s="12" t="s">
        <v>196</v>
      </c>
      <c r="F281" s="12"/>
      <c r="G281" s="45">
        <v>148.91</v>
      </c>
      <c r="H281" s="45"/>
      <c r="I281" s="137"/>
      <c r="J281" s="137"/>
      <c r="K281" s="137"/>
      <c r="L281" s="137"/>
      <c r="M281" s="137"/>
    </row>
    <row r="282" spans="1:13" x14ac:dyDescent="0.2">
      <c r="A282" s="12"/>
      <c r="B282" s="12">
        <v>7523</v>
      </c>
      <c r="C282" s="85">
        <v>43739</v>
      </c>
      <c r="D282" s="87" t="s">
        <v>801</v>
      </c>
      <c r="E282" s="12" t="s">
        <v>749</v>
      </c>
      <c r="F282" s="12"/>
      <c r="G282" s="45">
        <v>752</v>
      </c>
      <c r="H282" s="45"/>
      <c r="I282" s="137"/>
      <c r="J282" s="137"/>
      <c r="K282" s="137"/>
      <c r="L282" s="137"/>
      <c r="M282" s="137"/>
    </row>
    <row r="283" spans="1:13" x14ac:dyDescent="0.2">
      <c r="A283" s="12"/>
      <c r="B283" s="12">
        <v>7521</v>
      </c>
      <c r="C283" s="85">
        <v>43739</v>
      </c>
      <c r="D283" s="87" t="s">
        <v>717</v>
      </c>
      <c r="E283" s="12" t="s">
        <v>887</v>
      </c>
      <c r="F283" s="12"/>
      <c r="G283" s="45">
        <v>189.56</v>
      </c>
      <c r="H283" s="45"/>
      <c r="I283" s="137"/>
      <c r="J283" s="137"/>
      <c r="K283" s="137"/>
      <c r="L283" s="137"/>
      <c r="M283" s="137"/>
    </row>
    <row r="284" spans="1:13" x14ac:dyDescent="0.2">
      <c r="A284" s="12"/>
      <c r="B284" s="12">
        <v>7525</v>
      </c>
      <c r="C284" s="85">
        <v>43739</v>
      </c>
      <c r="D284" s="87" t="s">
        <v>717</v>
      </c>
      <c r="E284" s="12" t="s">
        <v>889</v>
      </c>
      <c r="F284" s="12"/>
      <c r="G284" s="45">
        <v>205</v>
      </c>
      <c r="H284" s="45"/>
      <c r="I284" s="137"/>
      <c r="J284" s="137"/>
      <c r="K284" s="137"/>
      <c r="L284" s="137"/>
      <c r="M284" s="137"/>
    </row>
    <row r="285" spans="1:13" x14ac:dyDescent="0.2">
      <c r="A285" s="12"/>
      <c r="B285" s="12">
        <v>7524</v>
      </c>
      <c r="C285" s="85">
        <v>43739</v>
      </c>
      <c r="D285" s="87" t="s">
        <v>802</v>
      </c>
      <c r="E285" s="12" t="s">
        <v>214</v>
      </c>
      <c r="F285" s="12"/>
      <c r="G285" s="45">
        <v>6883</v>
      </c>
      <c r="H285" s="45"/>
      <c r="I285" s="137"/>
      <c r="J285" s="137"/>
      <c r="K285" s="137"/>
      <c r="L285" s="137"/>
      <c r="M285" s="137"/>
    </row>
    <row r="286" spans="1:13" x14ac:dyDescent="0.2">
      <c r="A286" s="12"/>
      <c r="B286" s="12">
        <v>7522</v>
      </c>
      <c r="C286" s="85">
        <v>43739</v>
      </c>
      <c r="D286" s="28" t="s">
        <v>716</v>
      </c>
      <c r="E286" s="12" t="s">
        <v>888</v>
      </c>
      <c r="F286" s="12"/>
      <c r="G286" s="45">
        <v>200</v>
      </c>
      <c r="H286" s="45"/>
      <c r="I286" s="137"/>
      <c r="J286" s="137"/>
      <c r="K286" s="137"/>
      <c r="L286" s="137"/>
      <c r="M286" s="137"/>
    </row>
    <row r="287" spans="1:13" x14ac:dyDescent="0.2">
      <c r="A287" s="12"/>
      <c r="B287" s="12">
        <v>7526</v>
      </c>
      <c r="C287" s="85">
        <v>43739</v>
      </c>
      <c r="D287" s="87" t="s">
        <v>18</v>
      </c>
      <c r="E287" s="12" t="s">
        <v>898</v>
      </c>
      <c r="F287" s="12"/>
      <c r="G287" s="45">
        <v>73.14</v>
      </c>
      <c r="H287" s="45"/>
      <c r="I287" s="137"/>
      <c r="J287" s="137"/>
      <c r="K287" s="137"/>
      <c r="L287" s="137"/>
      <c r="M287" s="137"/>
    </row>
    <row r="288" spans="1:13" x14ac:dyDescent="0.2">
      <c r="A288" s="12"/>
      <c r="B288" s="12">
        <v>7531</v>
      </c>
      <c r="C288" s="85">
        <v>43741</v>
      </c>
      <c r="D288" s="87" t="s">
        <v>784</v>
      </c>
      <c r="E288" s="12" t="s">
        <v>890</v>
      </c>
      <c r="F288" s="12"/>
      <c r="G288" s="45">
        <v>886.18</v>
      </c>
      <c r="H288" s="45"/>
      <c r="I288" s="137"/>
      <c r="J288" s="137"/>
      <c r="K288" s="137"/>
      <c r="L288" s="137"/>
      <c r="M288" s="137"/>
    </row>
    <row r="289" spans="1:13" x14ac:dyDescent="0.2">
      <c r="A289" s="12"/>
      <c r="B289" s="12">
        <v>7532</v>
      </c>
      <c r="C289" s="66">
        <v>43752</v>
      </c>
      <c r="D289" s="87" t="s">
        <v>77</v>
      </c>
      <c r="E289" s="12" t="s">
        <v>711</v>
      </c>
      <c r="F289" s="12"/>
      <c r="G289" s="45">
        <v>750</v>
      </c>
      <c r="H289" s="45"/>
      <c r="I289" s="137"/>
      <c r="J289" s="137"/>
      <c r="K289" s="137"/>
      <c r="L289" s="137"/>
      <c r="M289" s="137"/>
    </row>
    <row r="290" spans="1:13" x14ac:dyDescent="0.2">
      <c r="A290" s="12"/>
      <c r="B290" s="12">
        <v>7533</v>
      </c>
      <c r="C290" s="66">
        <v>43753</v>
      </c>
      <c r="D290" s="87" t="s">
        <v>31</v>
      </c>
      <c r="E290" s="12" t="s">
        <v>891</v>
      </c>
      <c r="F290" s="12"/>
      <c r="G290" s="45">
        <v>374.96</v>
      </c>
      <c r="H290" s="45"/>
      <c r="I290" s="137"/>
      <c r="J290" s="137"/>
      <c r="K290" s="137"/>
      <c r="L290" s="137"/>
      <c r="M290" s="137"/>
    </row>
    <row r="291" spans="1:13" x14ac:dyDescent="0.2">
      <c r="A291" s="12"/>
      <c r="B291" s="12">
        <v>7534</v>
      </c>
      <c r="C291" s="66">
        <v>43753</v>
      </c>
      <c r="D291" s="87" t="s">
        <v>32</v>
      </c>
      <c r="E291" s="12" t="s">
        <v>286</v>
      </c>
      <c r="F291" s="12"/>
      <c r="G291" s="45">
        <v>414.08</v>
      </c>
      <c r="H291" s="45"/>
      <c r="I291" s="137"/>
      <c r="J291" s="137"/>
      <c r="K291" s="137"/>
      <c r="L291" s="137"/>
      <c r="M291" s="137"/>
    </row>
    <row r="292" spans="1:13" x14ac:dyDescent="0.2">
      <c r="A292" s="12"/>
      <c r="B292" s="12"/>
      <c r="C292" s="66">
        <v>43753</v>
      </c>
      <c r="D292" s="87" t="s">
        <v>84</v>
      </c>
      <c r="E292" s="85" t="s">
        <v>200</v>
      </c>
      <c r="F292" s="45"/>
      <c r="G292" s="45"/>
      <c r="H292" s="45">
        <v>30</v>
      </c>
      <c r="I292" s="137"/>
      <c r="J292" s="137"/>
      <c r="K292" s="137"/>
      <c r="L292" s="137"/>
      <c r="M292" s="137"/>
    </row>
    <row r="293" spans="1:13" x14ac:dyDescent="0.2">
      <c r="A293" s="12"/>
      <c r="B293" s="12"/>
      <c r="C293" s="66">
        <v>43753</v>
      </c>
      <c r="D293" s="87" t="s">
        <v>84</v>
      </c>
      <c r="E293" s="85" t="s">
        <v>200</v>
      </c>
      <c r="F293" s="45"/>
      <c r="G293" s="45"/>
      <c r="H293" s="45">
        <v>71.882125000000002</v>
      </c>
      <c r="I293" s="137"/>
      <c r="J293" s="137"/>
      <c r="K293" s="137"/>
      <c r="L293" s="137"/>
      <c r="M293" s="137"/>
    </row>
    <row r="294" spans="1:13" x14ac:dyDescent="0.2">
      <c r="A294" s="12"/>
      <c r="B294" s="12"/>
      <c r="C294" s="66">
        <v>43753</v>
      </c>
      <c r="D294" s="87" t="s">
        <v>93</v>
      </c>
      <c r="E294" s="12" t="s">
        <v>846</v>
      </c>
      <c r="F294" s="12"/>
      <c r="G294" s="45"/>
      <c r="H294" s="45">
        <v>8.99</v>
      </c>
      <c r="I294" s="137"/>
      <c r="J294" s="137"/>
      <c r="K294" s="137"/>
      <c r="L294" s="137"/>
      <c r="M294" s="137"/>
    </row>
    <row r="295" spans="1:13" x14ac:dyDescent="0.2">
      <c r="A295" s="12"/>
      <c r="B295" s="12"/>
      <c r="C295" s="66">
        <v>43753</v>
      </c>
      <c r="D295" s="87" t="s">
        <v>94</v>
      </c>
      <c r="E295" s="12" t="s">
        <v>232</v>
      </c>
      <c r="F295" s="12"/>
      <c r="G295" s="45"/>
      <c r="H295" s="45">
        <v>615</v>
      </c>
      <c r="I295" s="137"/>
      <c r="J295" s="137"/>
      <c r="K295" s="137"/>
      <c r="L295" s="137"/>
      <c r="M295" s="137"/>
    </row>
    <row r="296" spans="1:13" x14ac:dyDescent="0.2">
      <c r="A296" s="12"/>
      <c r="B296" s="12"/>
      <c r="C296" s="66">
        <v>43753</v>
      </c>
      <c r="D296" s="87" t="s">
        <v>94</v>
      </c>
      <c r="E296" s="12" t="s">
        <v>232</v>
      </c>
      <c r="F296" s="12"/>
      <c r="G296" s="45"/>
      <c r="H296" s="45">
        <v>106.97</v>
      </c>
      <c r="I296" s="137"/>
      <c r="J296" s="137"/>
      <c r="K296" s="137"/>
      <c r="L296" s="137"/>
      <c r="M296" s="137"/>
    </row>
    <row r="297" spans="1:13" x14ac:dyDescent="0.2">
      <c r="A297" s="12"/>
      <c r="B297" s="12"/>
      <c r="C297" s="66">
        <v>43753</v>
      </c>
      <c r="D297" s="87" t="s">
        <v>101</v>
      </c>
      <c r="E297" s="12" t="s">
        <v>749</v>
      </c>
      <c r="F297" s="12"/>
      <c r="G297" s="45"/>
      <c r="H297" s="45">
        <v>100</v>
      </c>
      <c r="I297" s="137"/>
      <c r="J297" s="137"/>
      <c r="K297" s="137"/>
      <c r="L297" s="137"/>
      <c r="M297" s="137"/>
    </row>
    <row r="298" spans="1:13" x14ac:dyDescent="0.2">
      <c r="A298" s="12"/>
      <c r="B298" s="12"/>
      <c r="C298" s="66">
        <v>43753</v>
      </c>
      <c r="D298" s="87" t="s">
        <v>102</v>
      </c>
      <c r="E298" s="12" t="s">
        <v>842</v>
      </c>
      <c r="F298" s="12"/>
      <c r="G298" s="45"/>
      <c r="H298" s="45">
        <v>4</v>
      </c>
      <c r="I298" s="137"/>
      <c r="J298" s="137"/>
      <c r="K298" s="137"/>
      <c r="L298" s="137"/>
      <c r="M298" s="137"/>
    </row>
    <row r="299" spans="1:13" x14ac:dyDescent="0.2">
      <c r="A299" s="12"/>
      <c r="B299" s="12"/>
      <c r="C299" s="66">
        <v>43753</v>
      </c>
      <c r="D299" s="87" t="s">
        <v>102</v>
      </c>
      <c r="E299" s="12" t="s">
        <v>774</v>
      </c>
      <c r="F299" s="45"/>
      <c r="G299" s="45"/>
      <c r="H299" s="45">
        <v>5</v>
      </c>
      <c r="I299" s="137"/>
      <c r="J299" s="137"/>
      <c r="K299" s="137"/>
      <c r="L299" s="137"/>
      <c r="M299" s="137"/>
    </row>
    <row r="300" spans="1:13" x14ac:dyDescent="0.2">
      <c r="A300" s="12"/>
      <c r="B300" s="12"/>
      <c r="C300" s="66">
        <v>43753</v>
      </c>
      <c r="D300" s="87" t="s">
        <v>85</v>
      </c>
      <c r="E300" s="12" t="s">
        <v>315</v>
      </c>
      <c r="F300" s="12"/>
      <c r="G300" s="45"/>
      <c r="H300" s="45">
        <v>10.95</v>
      </c>
      <c r="I300" s="137"/>
      <c r="J300" s="137"/>
      <c r="K300" s="137"/>
      <c r="L300" s="137"/>
      <c r="M300" s="137"/>
    </row>
    <row r="301" spans="1:13" x14ac:dyDescent="0.2">
      <c r="A301" s="12"/>
      <c r="B301" s="12"/>
      <c r="C301" s="66">
        <v>43753</v>
      </c>
      <c r="D301" s="87" t="s">
        <v>103</v>
      </c>
      <c r="E301" s="12" t="s">
        <v>850</v>
      </c>
      <c r="F301" s="12"/>
      <c r="G301" s="45"/>
      <c r="H301" s="45">
        <v>51</v>
      </c>
      <c r="I301" s="137"/>
      <c r="J301" s="137"/>
      <c r="K301" s="137"/>
      <c r="L301" s="137"/>
      <c r="M301" s="137"/>
    </row>
    <row r="302" spans="1:13" x14ac:dyDescent="0.2">
      <c r="A302" s="12"/>
      <c r="B302" s="12"/>
      <c r="C302" s="66">
        <v>43753</v>
      </c>
      <c r="D302" s="87" t="s">
        <v>105</v>
      </c>
      <c r="E302" s="12" t="s">
        <v>849</v>
      </c>
      <c r="F302" s="45"/>
      <c r="G302" s="45"/>
      <c r="H302" s="45">
        <v>75</v>
      </c>
      <c r="I302" s="137"/>
      <c r="J302" s="137"/>
      <c r="K302" s="137"/>
      <c r="L302" s="137"/>
      <c r="M302" s="137"/>
    </row>
    <row r="303" spans="1:13" x14ac:dyDescent="0.2">
      <c r="A303" s="12"/>
      <c r="B303" s="12"/>
      <c r="C303" s="66">
        <v>43753</v>
      </c>
      <c r="D303" s="87" t="s">
        <v>106</v>
      </c>
      <c r="E303" s="12" t="s">
        <v>279</v>
      </c>
      <c r="F303" s="12"/>
      <c r="G303" s="45"/>
      <c r="H303" s="45">
        <v>0.75424999999999742</v>
      </c>
      <c r="I303" s="137"/>
      <c r="J303" s="137"/>
      <c r="K303" s="137"/>
      <c r="L303" s="137"/>
      <c r="M303" s="137"/>
    </row>
    <row r="304" spans="1:13" x14ac:dyDescent="0.2">
      <c r="A304" s="12"/>
      <c r="B304" s="12"/>
      <c r="C304" s="66">
        <v>43753</v>
      </c>
      <c r="D304" s="87" t="s">
        <v>106</v>
      </c>
      <c r="E304" s="12" t="s">
        <v>876</v>
      </c>
      <c r="F304" s="45"/>
      <c r="G304" s="45"/>
      <c r="H304" s="45">
        <v>50</v>
      </c>
      <c r="I304" s="137"/>
      <c r="J304" s="137"/>
      <c r="K304" s="137"/>
      <c r="L304" s="137"/>
      <c r="M304" s="137"/>
    </row>
    <row r="305" spans="1:13" x14ac:dyDescent="0.2">
      <c r="A305" s="12"/>
      <c r="B305" s="12"/>
      <c r="C305" s="66">
        <v>43753</v>
      </c>
      <c r="D305" s="87" t="s">
        <v>106</v>
      </c>
      <c r="E305" s="12" t="s">
        <v>877</v>
      </c>
      <c r="F305" s="45"/>
      <c r="G305" s="45"/>
      <c r="H305" s="45">
        <v>1810.78</v>
      </c>
      <c r="I305" s="137"/>
      <c r="J305" s="137"/>
      <c r="K305" s="137"/>
      <c r="L305" s="137"/>
      <c r="M305" s="137"/>
    </row>
    <row r="306" spans="1:13" x14ac:dyDescent="0.2">
      <c r="A306" s="12"/>
      <c r="B306" s="12"/>
      <c r="C306" s="66">
        <v>43753</v>
      </c>
      <c r="D306" s="87" t="s">
        <v>90</v>
      </c>
      <c r="E306" s="12" t="s">
        <v>331</v>
      </c>
      <c r="F306" s="12"/>
      <c r="G306" s="45"/>
      <c r="H306" s="45">
        <v>61</v>
      </c>
      <c r="I306" s="137"/>
      <c r="J306" s="137"/>
      <c r="K306" s="137"/>
      <c r="L306" s="137"/>
      <c r="M306" s="137"/>
    </row>
    <row r="307" spans="1:13" x14ac:dyDescent="0.2">
      <c r="A307" s="107"/>
      <c r="B307" s="12">
        <v>7535</v>
      </c>
      <c r="C307" s="66">
        <v>43753</v>
      </c>
      <c r="D307" s="87" t="s">
        <v>22</v>
      </c>
      <c r="E307" s="12" t="s">
        <v>731</v>
      </c>
      <c r="F307" s="12"/>
      <c r="G307" s="45">
        <v>48.94</v>
      </c>
      <c r="H307" s="45"/>
      <c r="I307" s="137"/>
      <c r="J307" s="137"/>
      <c r="K307" s="137"/>
      <c r="L307" s="137"/>
      <c r="M307" s="137"/>
    </row>
    <row r="308" spans="1:13" x14ac:dyDescent="0.2">
      <c r="A308" s="107"/>
      <c r="B308" s="12">
        <v>7536</v>
      </c>
      <c r="C308" s="66">
        <v>43753</v>
      </c>
      <c r="D308" s="87" t="s">
        <v>25</v>
      </c>
      <c r="E308" s="12" t="s">
        <v>892</v>
      </c>
      <c r="F308" s="12"/>
      <c r="G308" s="45">
        <v>470</v>
      </c>
      <c r="H308" s="45"/>
      <c r="I308" s="137"/>
      <c r="J308" s="137"/>
      <c r="K308" s="137"/>
      <c r="L308" s="137"/>
      <c r="M308" s="137"/>
    </row>
    <row r="309" spans="1:13" x14ac:dyDescent="0.2">
      <c r="A309" s="107"/>
      <c r="B309" s="12">
        <v>7540</v>
      </c>
      <c r="C309" s="66">
        <v>43753</v>
      </c>
      <c r="D309" s="87" t="s">
        <v>669</v>
      </c>
      <c r="E309" s="12" t="s">
        <v>196</v>
      </c>
      <c r="F309" s="12"/>
      <c r="G309" s="45">
        <v>143.63999999999999</v>
      </c>
      <c r="H309" s="45"/>
      <c r="I309" s="137"/>
      <c r="J309" s="137"/>
      <c r="K309" s="137"/>
      <c r="L309" s="137"/>
      <c r="M309" s="137"/>
    </row>
    <row r="310" spans="1:13" x14ac:dyDescent="0.2">
      <c r="A310" s="107"/>
      <c r="B310" s="12">
        <v>7538</v>
      </c>
      <c r="C310" s="66">
        <v>43753</v>
      </c>
      <c r="D310" s="87" t="s">
        <v>18</v>
      </c>
      <c r="E310" s="12" t="s">
        <v>893</v>
      </c>
      <c r="F310" s="12"/>
      <c r="G310" s="45">
        <v>1300</v>
      </c>
      <c r="H310" s="45"/>
      <c r="I310" s="137"/>
      <c r="J310" s="137"/>
      <c r="K310" s="137"/>
      <c r="L310" s="137"/>
      <c r="M310" s="137"/>
    </row>
    <row r="311" spans="1:13" x14ac:dyDescent="0.2">
      <c r="A311" s="107"/>
      <c r="B311" s="12">
        <v>7537</v>
      </c>
      <c r="C311" s="66">
        <v>43753</v>
      </c>
      <c r="D311" s="87" t="s">
        <v>18</v>
      </c>
      <c r="E311" s="12" t="s">
        <v>645</v>
      </c>
      <c r="F311" s="12"/>
      <c r="G311" s="45">
        <v>1.59</v>
      </c>
      <c r="H311" s="45"/>
      <c r="I311" s="137"/>
      <c r="J311" s="137"/>
      <c r="K311" s="137"/>
      <c r="L311" s="137"/>
      <c r="M311" s="137"/>
    </row>
    <row r="312" spans="1:13" x14ac:dyDescent="0.2">
      <c r="A312" s="107"/>
      <c r="B312" s="12">
        <v>7539</v>
      </c>
      <c r="C312" s="66">
        <v>43753</v>
      </c>
      <c r="D312" s="87"/>
      <c r="E312" s="12" t="s">
        <v>786</v>
      </c>
      <c r="F312" s="12"/>
      <c r="G312" s="45">
        <v>0</v>
      </c>
      <c r="H312" s="45"/>
      <c r="I312" s="137"/>
      <c r="J312" s="137"/>
      <c r="K312" s="137"/>
      <c r="L312" s="137"/>
      <c r="M312" s="137"/>
    </row>
    <row r="313" spans="1:13" x14ac:dyDescent="0.2">
      <c r="A313" s="107"/>
      <c r="B313" s="12"/>
      <c r="C313" s="66">
        <v>43774</v>
      </c>
      <c r="D313" s="87" t="s">
        <v>84</v>
      </c>
      <c r="E313" s="85" t="s">
        <v>200</v>
      </c>
      <c r="F313" s="12"/>
      <c r="G313" s="45"/>
      <c r="H313" s="45">
        <v>35.882125000000002</v>
      </c>
      <c r="I313" s="137"/>
      <c r="J313" s="137"/>
      <c r="K313" s="137"/>
      <c r="L313" s="137"/>
      <c r="M313" s="137"/>
    </row>
    <row r="314" spans="1:13" x14ac:dyDescent="0.2">
      <c r="A314" s="107"/>
      <c r="B314" s="12"/>
      <c r="C314" s="66">
        <v>43774</v>
      </c>
      <c r="D314" s="87" t="s">
        <v>93</v>
      </c>
      <c r="E314" s="12" t="s">
        <v>843</v>
      </c>
      <c r="F314" s="12"/>
      <c r="G314" s="45"/>
      <c r="H314" s="45">
        <v>636</v>
      </c>
      <c r="I314" s="137"/>
      <c r="J314" s="137"/>
      <c r="K314" s="137"/>
      <c r="L314" s="137"/>
      <c r="M314" s="137"/>
    </row>
    <row r="315" spans="1:13" x14ac:dyDescent="0.2">
      <c r="A315" s="107"/>
      <c r="B315" s="12"/>
      <c r="C315" s="66">
        <v>43774</v>
      </c>
      <c r="D315" s="87" t="s">
        <v>97</v>
      </c>
      <c r="E315" s="87" t="s">
        <v>135</v>
      </c>
      <c r="F315" s="12"/>
      <c r="G315" s="45"/>
      <c r="H315" s="45">
        <v>22</v>
      </c>
      <c r="I315" s="137"/>
      <c r="J315" s="137"/>
      <c r="K315" s="137"/>
      <c r="L315" s="137"/>
      <c r="M315" s="137"/>
    </row>
    <row r="316" spans="1:13" x14ac:dyDescent="0.2">
      <c r="A316" s="107"/>
      <c r="B316" s="12"/>
      <c r="C316" s="66">
        <v>43774</v>
      </c>
      <c r="D316" s="87" t="s">
        <v>102</v>
      </c>
      <c r="E316" s="12" t="s">
        <v>842</v>
      </c>
      <c r="F316" s="12"/>
      <c r="G316" s="45"/>
      <c r="H316" s="45">
        <v>29</v>
      </c>
      <c r="I316" s="137"/>
      <c r="J316" s="137"/>
      <c r="K316" s="137"/>
      <c r="L316" s="137"/>
      <c r="M316" s="137"/>
    </row>
    <row r="317" spans="1:13" x14ac:dyDescent="0.2">
      <c r="A317" s="107"/>
      <c r="B317" s="12"/>
      <c r="C317" s="66">
        <v>43774</v>
      </c>
      <c r="D317" s="87" t="s">
        <v>85</v>
      </c>
      <c r="E317" s="12" t="s">
        <v>315</v>
      </c>
      <c r="F317" s="12"/>
      <c r="G317" s="45"/>
      <c r="H317" s="45">
        <v>3.65</v>
      </c>
      <c r="I317" s="137"/>
      <c r="J317" s="137"/>
      <c r="K317" s="137"/>
      <c r="L317" s="137"/>
      <c r="M317" s="137"/>
    </row>
    <row r="318" spans="1:13" x14ac:dyDescent="0.2">
      <c r="A318" s="107"/>
      <c r="B318" s="12"/>
      <c r="C318" s="66">
        <v>43774</v>
      </c>
      <c r="D318" s="87" t="s">
        <v>103</v>
      </c>
      <c r="E318" s="12" t="s">
        <v>850</v>
      </c>
      <c r="F318" s="12"/>
      <c r="G318" s="45"/>
      <c r="H318" s="45">
        <v>29</v>
      </c>
      <c r="I318" s="137"/>
      <c r="J318" s="137"/>
      <c r="K318" s="137"/>
      <c r="L318" s="137"/>
      <c r="M318" s="137"/>
    </row>
    <row r="319" spans="1:13" x14ac:dyDescent="0.2">
      <c r="A319" s="107"/>
      <c r="B319" s="12"/>
      <c r="C319" s="66">
        <v>43774</v>
      </c>
      <c r="D319" s="87" t="s">
        <v>90</v>
      </c>
      <c r="E319" s="12" t="s">
        <v>331</v>
      </c>
      <c r="F319" s="12"/>
      <c r="G319" s="45"/>
      <c r="H319" s="45">
        <v>56</v>
      </c>
      <c r="I319" s="137"/>
      <c r="J319" s="137"/>
      <c r="K319" s="137"/>
      <c r="L319" s="137"/>
      <c r="M319" s="137"/>
    </row>
    <row r="320" spans="1:13" x14ac:dyDescent="0.2">
      <c r="A320" s="107"/>
      <c r="B320" s="12">
        <v>7541</v>
      </c>
      <c r="C320" s="66">
        <v>43774</v>
      </c>
      <c r="D320" s="87" t="s">
        <v>27</v>
      </c>
      <c r="E320" s="12" t="s">
        <v>883</v>
      </c>
      <c r="F320" s="12"/>
      <c r="G320" s="45">
        <v>142.44999999999999</v>
      </c>
      <c r="H320" s="45"/>
      <c r="I320" s="137"/>
      <c r="J320" s="137"/>
      <c r="K320" s="137"/>
      <c r="L320" s="137"/>
      <c r="M320" s="137"/>
    </row>
    <row r="321" spans="1:13" x14ac:dyDescent="0.2">
      <c r="A321" s="107"/>
      <c r="B321" s="12">
        <v>7542</v>
      </c>
      <c r="C321" s="66">
        <v>43774</v>
      </c>
      <c r="D321" s="87" t="s">
        <v>669</v>
      </c>
      <c r="E321" s="12" t="s">
        <v>196</v>
      </c>
      <c r="F321" s="12"/>
      <c r="G321" s="45">
        <v>205.45</v>
      </c>
      <c r="H321" s="45"/>
      <c r="I321" s="137"/>
      <c r="J321" s="137"/>
      <c r="K321" s="137"/>
      <c r="L321" s="137"/>
      <c r="M321" s="137"/>
    </row>
    <row r="322" spans="1:13" x14ac:dyDescent="0.2">
      <c r="A322" s="107"/>
      <c r="B322" s="12">
        <v>7549</v>
      </c>
      <c r="C322" s="66">
        <v>43788</v>
      </c>
      <c r="D322" s="87" t="s">
        <v>912</v>
      </c>
      <c r="E322" s="12" t="s">
        <v>896</v>
      </c>
      <c r="F322" s="12"/>
      <c r="G322" s="45">
        <v>500</v>
      </c>
      <c r="H322" s="45"/>
      <c r="I322" s="137"/>
      <c r="J322" s="137"/>
      <c r="K322" s="137"/>
      <c r="L322" s="137"/>
      <c r="M322" s="137"/>
    </row>
    <row r="323" spans="1:13" x14ac:dyDescent="0.2">
      <c r="A323" s="107"/>
      <c r="B323" s="12">
        <v>7545</v>
      </c>
      <c r="C323" s="66">
        <v>43788</v>
      </c>
      <c r="D323" s="87" t="s">
        <v>31</v>
      </c>
      <c r="E323" s="12" t="s">
        <v>891</v>
      </c>
      <c r="F323" s="12"/>
      <c r="G323" s="45">
        <v>349.58</v>
      </c>
      <c r="H323" s="45"/>
      <c r="I323" s="137"/>
      <c r="J323" s="137"/>
      <c r="K323" s="137"/>
      <c r="L323" s="137"/>
      <c r="M323" s="137"/>
    </row>
    <row r="324" spans="1:13" x14ac:dyDescent="0.2">
      <c r="A324" s="107"/>
      <c r="B324" s="12">
        <v>7546</v>
      </c>
      <c r="C324" s="66">
        <v>43788</v>
      </c>
      <c r="D324" s="87" t="s">
        <v>32</v>
      </c>
      <c r="E324" s="12" t="s">
        <v>286</v>
      </c>
      <c r="F324" s="12"/>
      <c r="G324" s="45">
        <v>416.17</v>
      </c>
      <c r="H324" s="45"/>
      <c r="I324" s="137"/>
      <c r="J324" s="137"/>
      <c r="K324" s="137"/>
      <c r="L324" s="137"/>
      <c r="M324" s="137"/>
    </row>
    <row r="325" spans="1:13" x14ac:dyDescent="0.2">
      <c r="A325" s="107"/>
      <c r="B325" s="12"/>
      <c r="C325" s="66">
        <v>43788</v>
      </c>
      <c r="D325" s="87" t="s">
        <v>84</v>
      </c>
      <c r="E325" s="12" t="s">
        <v>200</v>
      </c>
      <c r="F325" s="12"/>
      <c r="G325" s="45"/>
      <c r="H325" s="45">
        <v>104.64000000000001</v>
      </c>
      <c r="I325" s="137"/>
      <c r="J325" s="137"/>
      <c r="K325" s="137"/>
      <c r="L325" s="137"/>
      <c r="M325" s="137"/>
    </row>
    <row r="326" spans="1:13" x14ac:dyDescent="0.2">
      <c r="A326" s="107"/>
      <c r="B326" s="12"/>
      <c r="C326" s="66">
        <v>43788</v>
      </c>
      <c r="D326" s="87" t="s">
        <v>84</v>
      </c>
      <c r="E326" s="12" t="s">
        <v>200</v>
      </c>
      <c r="F326" s="12"/>
      <c r="G326" s="45"/>
      <c r="H326" s="45">
        <v>34.507125000000002</v>
      </c>
      <c r="I326" s="137"/>
      <c r="J326" s="137"/>
      <c r="K326" s="137"/>
      <c r="L326" s="137"/>
      <c r="M326" s="137"/>
    </row>
    <row r="327" spans="1:13" x14ac:dyDescent="0.2">
      <c r="A327" s="107"/>
      <c r="B327" s="12"/>
      <c r="C327" s="66">
        <v>43788</v>
      </c>
      <c r="D327" s="87" t="s">
        <v>84</v>
      </c>
      <c r="E327" s="12" t="s">
        <v>200</v>
      </c>
      <c r="F327" s="12"/>
      <c r="G327" s="45"/>
      <c r="H327" s="45">
        <v>18</v>
      </c>
      <c r="I327" s="137"/>
      <c r="J327" s="137"/>
      <c r="K327" s="137"/>
      <c r="L327" s="137"/>
      <c r="M327" s="137"/>
    </row>
    <row r="328" spans="1:13" x14ac:dyDescent="0.2">
      <c r="A328" s="107"/>
      <c r="B328" s="12"/>
      <c r="C328" s="66">
        <v>43788</v>
      </c>
      <c r="D328" s="87" t="s">
        <v>93</v>
      </c>
      <c r="E328" s="12" t="s">
        <v>843</v>
      </c>
      <c r="F328" s="12"/>
      <c r="G328" s="45"/>
      <c r="H328" s="45">
        <v>780</v>
      </c>
      <c r="I328" s="137"/>
      <c r="J328" s="137"/>
      <c r="K328" s="137"/>
      <c r="L328" s="137"/>
      <c r="M328" s="137"/>
    </row>
    <row r="329" spans="1:13" x14ac:dyDescent="0.2">
      <c r="A329" s="107"/>
      <c r="B329" s="12"/>
      <c r="C329" s="66">
        <v>43788</v>
      </c>
      <c r="D329" s="87" t="s">
        <v>94</v>
      </c>
      <c r="E329" s="12" t="s">
        <v>232</v>
      </c>
      <c r="F329" s="12"/>
      <c r="G329" s="45"/>
      <c r="H329" s="45">
        <v>717.88</v>
      </c>
      <c r="I329" s="137"/>
      <c r="J329" s="137"/>
      <c r="K329" s="137"/>
      <c r="L329" s="137"/>
      <c r="M329" s="137"/>
    </row>
    <row r="330" spans="1:13" x14ac:dyDescent="0.2">
      <c r="A330" s="107"/>
      <c r="B330" s="12"/>
      <c r="C330" s="66">
        <v>43788</v>
      </c>
      <c r="D330" s="87" t="s">
        <v>102</v>
      </c>
      <c r="E330" s="12" t="s">
        <v>842</v>
      </c>
      <c r="F330" s="12"/>
      <c r="G330" s="45"/>
      <c r="H330" s="45">
        <v>29</v>
      </c>
      <c r="I330" s="137"/>
      <c r="J330" s="137"/>
      <c r="K330" s="137"/>
      <c r="L330" s="137"/>
      <c r="M330" s="137"/>
    </row>
    <row r="331" spans="1:13" x14ac:dyDescent="0.2">
      <c r="A331" s="107"/>
      <c r="B331" s="12"/>
      <c r="C331" s="66">
        <v>43788</v>
      </c>
      <c r="D331" s="87" t="s">
        <v>85</v>
      </c>
      <c r="E331" s="12" t="s">
        <v>315</v>
      </c>
      <c r="F331" s="12"/>
      <c r="G331" s="45"/>
      <c r="H331" s="45">
        <v>10.95</v>
      </c>
      <c r="I331" s="137"/>
      <c r="J331" s="137"/>
      <c r="K331" s="137"/>
      <c r="L331" s="137"/>
      <c r="M331" s="137"/>
    </row>
    <row r="332" spans="1:13" x14ac:dyDescent="0.2">
      <c r="A332" s="107"/>
      <c r="B332" s="12"/>
      <c r="C332" s="66">
        <v>43788</v>
      </c>
      <c r="D332" s="87" t="s">
        <v>85</v>
      </c>
      <c r="E332" s="12" t="s">
        <v>315</v>
      </c>
      <c r="F332" s="12"/>
      <c r="G332" s="45"/>
      <c r="H332" s="45">
        <v>3.65</v>
      </c>
      <c r="I332" s="137"/>
      <c r="J332" s="137"/>
      <c r="K332" s="137"/>
      <c r="L332" s="137"/>
      <c r="M332" s="137"/>
    </row>
    <row r="333" spans="1:13" x14ac:dyDescent="0.2">
      <c r="A333" s="107"/>
      <c r="B333" s="12"/>
      <c r="C333" s="66">
        <v>43788</v>
      </c>
      <c r="D333" s="87" t="s">
        <v>103</v>
      </c>
      <c r="E333" s="12" t="s">
        <v>850</v>
      </c>
      <c r="F333" s="12"/>
      <c r="G333" s="45"/>
      <c r="H333" s="45">
        <v>29</v>
      </c>
      <c r="I333" s="137"/>
      <c r="J333" s="137"/>
      <c r="K333" s="137"/>
      <c r="L333" s="137"/>
      <c r="M333" s="137"/>
    </row>
    <row r="334" spans="1:13" x14ac:dyDescent="0.2">
      <c r="A334" s="107"/>
      <c r="B334" s="12"/>
      <c r="C334" s="66">
        <v>43788</v>
      </c>
      <c r="D334" s="87" t="s">
        <v>106</v>
      </c>
      <c r="E334" s="12" t="s">
        <v>659</v>
      </c>
      <c r="F334" s="12"/>
      <c r="G334" s="45"/>
      <c r="H334" s="45">
        <v>48.625</v>
      </c>
      <c r="I334" s="137"/>
      <c r="J334" s="137"/>
      <c r="K334" s="137"/>
      <c r="L334" s="137"/>
      <c r="M334" s="137"/>
    </row>
    <row r="335" spans="1:13" x14ac:dyDescent="0.2">
      <c r="A335" s="107"/>
      <c r="B335" s="12"/>
      <c r="C335" s="66">
        <v>43788</v>
      </c>
      <c r="D335" s="87" t="s">
        <v>189</v>
      </c>
      <c r="E335" s="12" t="s">
        <v>592</v>
      </c>
      <c r="F335" s="12"/>
      <c r="G335" s="45"/>
      <c r="H335" s="45">
        <v>143.29999999999998</v>
      </c>
      <c r="I335" s="137"/>
      <c r="J335" s="137"/>
      <c r="K335" s="137"/>
      <c r="L335" s="137"/>
      <c r="M335" s="137"/>
    </row>
    <row r="336" spans="1:13" x14ac:dyDescent="0.2">
      <c r="A336" s="107"/>
      <c r="B336" s="12"/>
      <c r="C336" s="66">
        <v>43788</v>
      </c>
      <c r="D336" s="87" t="s">
        <v>90</v>
      </c>
      <c r="E336" s="12" t="s">
        <v>331</v>
      </c>
      <c r="F336" s="12"/>
      <c r="G336" s="45"/>
      <c r="H336" s="45">
        <v>69</v>
      </c>
      <c r="I336" s="137"/>
      <c r="J336" s="137"/>
      <c r="K336" s="137"/>
      <c r="L336" s="137"/>
      <c r="M336" s="137"/>
    </row>
    <row r="337" spans="1:13" x14ac:dyDescent="0.2">
      <c r="A337" s="107"/>
      <c r="B337" s="12">
        <v>7543</v>
      </c>
      <c r="C337" s="66">
        <v>43788</v>
      </c>
      <c r="D337" s="87" t="s">
        <v>725</v>
      </c>
      <c r="E337" s="12" t="s">
        <v>894</v>
      </c>
      <c r="F337" s="12"/>
      <c r="G337" s="45">
        <v>1310</v>
      </c>
      <c r="H337" s="45"/>
      <c r="I337" s="137"/>
      <c r="J337" s="137"/>
      <c r="K337" s="137"/>
      <c r="L337" s="137"/>
      <c r="M337" s="137"/>
    </row>
    <row r="338" spans="1:13" x14ac:dyDescent="0.2">
      <c r="A338" s="107"/>
      <c r="B338" s="12">
        <v>7544</v>
      </c>
      <c r="C338" s="66">
        <v>43788</v>
      </c>
      <c r="D338" s="87" t="s">
        <v>669</v>
      </c>
      <c r="E338" s="12" t="s">
        <v>196</v>
      </c>
      <c r="F338" s="12"/>
      <c r="G338" s="45">
        <v>49.09</v>
      </c>
      <c r="H338" s="45"/>
      <c r="I338" s="137"/>
      <c r="J338" s="137"/>
      <c r="K338" s="137"/>
      <c r="L338" s="137"/>
      <c r="M338" s="137"/>
    </row>
    <row r="339" spans="1:13" x14ac:dyDescent="0.2">
      <c r="A339" s="107"/>
      <c r="B339" s="12">
        <v>7548</v>
      </c>
      <c r="C339" s="66">
        <v>43788</v>
      </c>
      <c r="D339" s="87" t="s">
        <v>917</v>
      </c>
      <c r="E339" s="12" t="s">
        <v>592</v>
      </c>
      <c r="F339" s="12"/>
      <c r="G339" s="45">
        <v>143.91999999999999</v>
      </c>
      <c r="H339" s="45"/>
      <c r="I339" s="137"/>
      <c r="J339" s="137"/>
      <c r="K339" s="137"/>
      <c r="L339" s="137"/>
      <c r="M339" s="137"/>
    </row>
    <row r="340" spans="1:13" x14ac:dyDescent="0.2">
      <c r="A340" s="107"/>
      <c r="B340" s="12">
        <v>7547</v>
      </c>
      <c r="C340" s="66">
        <v>43788</v>
      </c>
      <c r="D340" s="87" t="s">
        <v>908</v>
      </c>
      <c r="E340" s="12" t="s">
        <v>895</v>
      </c>
      <c r="F340" s="12"/>
      <c r="G340" s="45">
        <v>26.7</v>
      </c>
      <c r="H340" s="45"/>
      <c r="I340" s="137"/>
      <c r="J340" s="137"/>
      <c r="K340" s="137"/>
      <c r="L340" s="137"/>
      <c r="M340" s="137"/>
    </row>
    <row r="341" spans="1:13" x14ac:dyDescent="0.2">
      <c r="A341" s="107"/>
      <c r="B341" s="12">
        <v>7554</v>
      </c>
      <c r="C341" s="66">
        <v>43802</v>
      </c>
      <c r="D341" s="87" t="s">
        <v>784</v>
      </c>
      <c r="E341" s="12" t="s">
        <v>906</v>
      </c>
      <c r="F341" s="12"/>
      <c r="G341" s="45">
        <v>886.13</v>
      </c>
      <c r="H341" s="45"/>
      <c r="I341" s="137"/>
      <c r="J341" s="137"/>
      <c r="K341" s="137"/>
      <c r="L341" s="137"/>
      <c r="M341" s="137"/>
    </row>
    <row r="342" spans="1:13" x14ac:dyDescent="0.2">
      <c r="A342" s="107"/>
      <c r="B342" s="12">
        <v>7561</v>
      </c>
      <c r="C342" s="66">
        <v>43802</v>
      </c>
      <c r="D342" s="87" t="s">
        <v>58</v>
      </c>
      <c r="E342" s="12" t="s">
        <v>900</v>
      </c>
      <c r="F342" s="12"/>
      <c r="G342" s="45">
        <v>800</v>
      </c>
      <c r="H342" s="45"/>
      <c r="I342" s="137"/>
      <c r="J342" s="137"/>
      <c r="K342" s="137"/>
      <c r="L342" s="137"/>
      <c r="M342" s="137"/>
    </row>
    <row r="343" spans="1:13" x14ac:dyDescent="0.2">
      <c r="A343" s="107"/>
      <c r="B343" s="12">
        <v>7561</v>
      </c>
      <c r="C343" s="66">
        <v>43802</v>
      </c>
      <c r="D343" s="87" t="s">
        <v>58</v>
      </c>
      <c r="E343" s="12" t="s">
        <v>901</v>
      </c>
      <c r="F343" s="12"/>
      <c r="G343" s="45">
        <v>400</v>
      </c>
      <c r="H343" s="45"/>
      <c r="I343" s="137"/>
      <c r="J343" s="137"/>
      <c r="K343" s="137"/>
      <c r="L343" s="137"/>
      <c r="M343" s="137"/>
    </row>
    <row r="344" spans="1:13" x14ac:dyDescent="0.2">
      <c r="A344" s="107"/>
      <c r="B344" s="12">
        <v>7561</v>
      </c>
      <c r="C344" s="66">
        <v>43802</v>
      </c>
      <c r="D344" s="87" t="s">
        <v>58</v>
      </c>
      <c r="E344" s="12" t="s">
        <v>903</v>
      </c>
      <c r="F344" s="12"/>
      <c r="G344" s="45">
        <v>400</v>
      </c>
      <c r="H344" s="45"/>
      <c r="I344" s="137"/>
      <c r="J344" s="137"/>
      <c r="K344" s="137"/>
      <c r="L344" s="137"/>
      <c r="M344" s="137"/>
    </row>
    <row r="345" spans="1:13" x14ac:dyDescent="0.2">
      <c r="A345" s="107"/>
      <c r="B345" s="12">
        <v>7561</v>
      </c>
      <c r="C345" s="66">
        <v>43802</v>
      </c>
      <c r="D345" s="87" t="s">
        <v>58</v>
      </c>
      <c r="E345" s="12" t="s">
        <v>902</v>
      </c>
      <c r="F345" s="12"/>
      <c r="G345" s="45">
        <v>400</v>
      </c>
      <c r="H345" s="45"/>
      <c r="I345" s="137"/>
      <c r="J345" s="137"/>
      <c r="K345" s="137"/>
      <c r="L345" s="137"/>
      <c r="M345" s="137"/>
    </row>
    <row r="346" spans="1:13" x14ac:dyDescent="0.2">
      <c r="A346" s="107"/>
      <c r="B346" s="12"/>
      <c r="C346" s="66">
        <v>43802</v>
      </c>
      <c r="D346" s="87" t="s">
        <v>84</v>
      </c>
      <c r="E346" s="12" t="s">
        <v>200</v>
      </c>
      <c r="F346" s="12"/>
      <c r="G346" s="45"/>
      <c r="H346" s="45">
        <v>144</v>
      </c>
      <c r="I346" s="137"/>
      <c r="J346" s="137"/>
      <c r="K346" s="137"/>
      <c r="L346" s="137"/>
      <c r="M346" s="137"/>
    </row>
    <row r="347" spans="1:13" x14ac:dyDescent="0.2">
      <c r="A347" s="107"/>
      <c r="B347" s="12"/>
      <c r="C347" s="66">
        <v>43802</v>
      </c>
      <c r="D347" s="87" t="s">
        <v>84</v>
      </c>
      <c r="E347" s="12" t="s">
        <v>200</v>
      </c>
      <c r="F347" s="12"/>
      <c r="G347" s="45"/>
      <c r="H347" s="45">
        <v>39.53</v>
      </c>
      <c r="I347" s="137"/>
      <c r="J347" s="137"/>
      <c r="K347" s="137"/>
      <c r="L347" s="137"/>
      <c r="M347" s="137"/>
    </row>
    <row r="348" spans="1:13" x14ac:dyDescent="0.2">
      <c r="A348" s="107"/>
      <c r="B348" s="12"/>
      <c r="C348" s="66">
        <v>43802</v>
      </c>
      <c r="D348" s="87" t="s">
        <v>97</v>
      </c>
      <c r="E348" s="87" t="s">
        <v>135</v>
      </c>
      <c r="F348" s="12"/>
      <c r="G348" s="45"/>
      <c r="H348" s="45">
        <v>190.25</v>
      </c>
      <c r="I348" s="137"/>
      <c r="J348" s="137"/>
      <c r="K348" s="137"/>
      <c r="L348" s="137"/>
      <c r="M348" s="137"/>
    </row>
    <row r="349" spans="1:13" x14ac:dyDescent="0.2">
      <c r="A349" s="107"/>
      <c r="B349" s="12"/>
      <c r="C349" s="66">
        <v>43802</v>
      </c>
      <c r="D349" s="87" t="s">
        <v>85</v>
      </c>
      <c r="E349" s="12" t="s">
        <v>315</v>
      </c>
      <c r="F349" s="12"/>
      <c r="G349" s="45"/>
      <c r="H349" s="45">
        <v>3.65</v>
      </c>
      <c r="I349" s="137"/>
      <c r="J349" s="137"/>
      <c r="K349" s="137"/>
      <c r="L349" s="137"/>
      <c r="M349" s="137"/>
    </row>
    <row r="350" spans="1:13" x14ac:dyDescent="0.2">
      <c r="A350" s="107"/>
      <c r="B350" s="12"/>
      <c r="C350" s="66">
        <v>43802</v>
      </c>
      <c r="D350" s="87" t="s">
        <v>85</v>
      </c>
      <c r="E350" s="12" t="s">
        <v>315</v>
      </c>
      <c r="F350" s="12"/>
      <c r="G350" s="45"/>
      <c r="H350" s="45">
        <v>3.65</v>
      </c>
      <c r="I350" s="137"/>
      <c r="J350" s="137"/>
      <c r="K350" s="137"/>
      <c r="L350" s="137"/>
      <c r="M350" s="137"/>
    </row>
    <row r="351" spans="1:13" x14ac:dyDescent="0.2">
      <c r="A351" s="107"/>
      <c r="B351" s="12"/>
      <c r="C351" s="66">
        <v>43802</v>
      </c>
      <c r="D351" s="87" t="s">
        <v>104</v>
      </c>
      <c r="E351" s="12" t="s">
        <v>667</v>
      </c>
      <c r="F351" s="12"/>
      <c r="G351" s="45"/>
      <c r="H351" s="45">
        <v>269</v>
      </c>
      <c r="I351" s="137"/>
      <c r="J351" s="137"/>
      <c r="K351" s="137"/>
      <c r="L351" s="137"/>
      <c r="M351" s="137"/>
    </row>
    <row r="352" spans="1:13" x14ac:dyDescent="0.2">
      <c r="A352" s="107"/>
      <c r="B352" s="12"/>
      <c r="C352" s="66">
        <v>43802</v>
      </c>
      <c r="D352" s="87" t="s">
        <v>103</v>
      </c>
      <c r="E352" s="12" t="s">
        <v>850</v>
      </c>
      <c r="F352" s="12"/>
      <c r="G352" s="45"/>
      <c r="H352" s="45">
        <v>18</v>
      </c>
      <c r="I352" s="137"/>
      <c r="J352" s="137"/>
      <c r="K352" s="137"/>
      <c r="L352" s="137"/>
      <c r="M352" s="137"/>
    </row>
    <row r="353" spans="1:13" x14ac:dyDescent="0.2">
      <c r="A353" s="107"/>
      <c r="B353" s="12"/>
      <c r="C353" s="66">
        <v>43802</v>
      </c>
      <c r="D353" s="87" t="s">
        <v>189</v>
      </c>
      <c r="E353" s="12" t="s">
        <v>592</v>
      </c>
      <c r="F353" s="12"/>
      <c r="G353" s="45"/>
      <c r="H353" s="45">
        <v>24.31</v>
      </c>
      <c r="I353" s="137"/>
      <c r="J353" s="137"/>
      <c r="K353" s="137"/>
      <c r="L353" s="137"/>
      <c r="M353" s="137"/>
    </row>
    <row r="354" spans="1:13" x14ac:dyDescent="0.2">
      <c r="A354" s="107"/>
      <c r="B354" s="107"/>
      <c r="C354" s="66">
        <v>43802</v>
      </c>
      <c r="D354" s="87" t="s">
        <v>88</v>
      </c>
      <c r="E354" s="12" t="s">
        <v>875</v>
      </c>
      <c r="F354" s="12"/>
      <c r="G354" s="45"/>
      <c r="H354" s="45">
        <v>138.76</v>
      </c>
    </row>
    <row r="355" spans="1:13" x14ac:dyDescent="0.2">
      <c r="A355" s="107"/>
      <c r="B355" s="107"/>
      <c r="C355" s="66">
        <v>43802</v>
      </c>
      <c r="D355" s="87" t="s">
        <v>90</v>
      </c>
      <c r="E355" s="12" t="s">
        <v>275</v>
      </c>
      <c r="F355" s="12"/>
      <c r="G355" s="45"/>
      <c r="H355" s="45">
        <v>78</v>
      </c>
    </row>
    <row r="356" spans="1:13" x14ac:dyDescent="0.2">
      <c r="A356" s="107"/>
      <c r="B356" s="107"/>
      <c r="C356" s="66">
        <v>43802</v>
      </c>
      <c r="D356" s="87" t="s">
        <v>92</v>
      </c>
      <c r="E356" s="12" t="s">
        <v>126</v>
      </c>
      <c r="F356" s="12" t="s">
        <v>878</v>
      </c>
      <c r="G356" s="45"/>
      <c r="H356" s="45">
        <v>17680</v>
      </c>
    </row>
    <row r="357" spans="1:13" x14ac:dyDescent="0.2">
      <c r="A357" s="107"/>
      <c r="B357" s="107">
        <v>7560</v>
      </c>
      <c r="C357" s="66">
        <v>43802</v>
      </c>
      <c r="D357" s="87" t="s">
        <v>724</v>
      </c>
      <c r="E357" s="12" t="s">
        <v>899</v>
      </c>
      <c r="F357" s="12"/>
      <c r="G357" s="45">
        <v>1000</v>
      </c>
      <c r="H357" s="45"/>
    </row>
    <row r="358" spans="1:13" x14ac:dyDescent="0.2">
      <c r="A358" s="107"/>
      <c r="B358" s="107">
        <v>7550</v>
      </c>
      <c r="C358" s="66">
        <v>43802</v>
      </c>
      <c r="D358" s="87" t="s">
        <v>22</v>
      </c>
      <c r="E358" s="12" t="s">
        <v>731</v>
      </c>
      <c r="F358" s="12"/>
      <c r="G358" s="45">
        <v>48.79</v>
      </c>
      <c r="H358" s="45"/>
    </row>
    <row r="359" spans="1:13" x14ac:dyDescent="0.2">
      <c r="A359" s="107"/>
      <c r="B359" s="107">
        <v>7559</v>
      </c>
      <c r="C359" s="66">
        <v>43802</v>
      </c>
      <c r="D359" s="87" t="s">
        <v>669</v>
      </c>
      <c r="E359" s="12" t="s">
        <v>196</v>
      </c>
      <c r="F359" s="12"/>
      <c r="G359" s="45">
        <v>166.56</v>
      </c>
      <c r="H359" s="45"/>
    </row>
    <row r="360" spans="1:13" x14ac:dyDescent="0.2">
      <c r="A360" s="107"/>
      <c r="B360" s="107">
        <v>7553</v>
      </c>
      <c r="C360" s="66">
        <v>43802</v>
      </c>
      <c r="D360" s="87" t="s">
        <v>717</v>
      </c>
      <c r="E360" s="12" t="s">
        <v>887</v>
      </c>
      <c r="F360" s="12"/>
      <c r="G360" s="45">
        <v>434.3</v>
      </c>
      <c r="H360" s="45"/>
    </row>
    <row r="361" spans="1:13" x14ac:dyDescent="0.2">
      <c r="A361" s="107"/>
      <c r="B361" s="107">
        <v>7557</v>
      </c>
      <c r="C361" s="66">
        <v>43802</v>
      </c>
      <c r="D361" s="87" t="s">
        <v>717</v>
      </c>
      <c r="E361" s="12" t="s">
        <v>887</v>
      </c>
      <c r="F361" s="12"/>
      <c r="G361" s="45">
        <v>1075</v>
      </c>
      <c r="H361" s="45"/>
    </row>
    <row r="362" spans="1:13" x14ac:dyDescent="0.2">
      <c r="A362" s="107"/>
      <c r="B362" s="107">
        <v>7558</v>
      </c>
      <c r="C362" s="66">
        <v>43802</v>
      </c>
      <c r="D362" s="87" t="s">
        <v>717</v>
      </c>
      <c r="E362" s="12" t="s">
        <v>887</v>
      </c>
      <c r="F362" s="12"/>
      <c r="G362" s="45">
        <v>340.84</v>
      </c>
      <c r="H362" s="45"/>
    </row>
    <row r="363" spans="1:13" x14ac:dyDescent="0.2">
      <c r="A363" s="107"/>
      <c r="B363" s="107">
        <v>7551</v>
      </c>
      <c r="C363" s="66">
        <v>43802</v>
      </c>
      <c r="D363" s="87" t="s">
        <v>802</v>
      </c>
      <c r="E363" s="12" t="s">
        <v>897</v>
      </c>
      <c r="F363" s="12"/>
      <c r="G363" s="45">
        <v>750</v>
      </c>
      <c r="H363" s="45"/>
    </row>
    <row r="364" spans="1:13" x14ac:dyDescent="0.2">
      <c r="A364" s="107"/>
      <c r="B364" s="107">
        <v>7552</v>
      </c>
      <c r="C364" s="66">
        <v>43802</v>
      </c>
      <c r="D364" s="87" t="s">
        <v>802</v>
      </c>
      <c r="E364" s="12" t="s">
        <v>897</v>
      </c>
      <c r="F364" s="12"/>
      <c r="G364" s="45">
        <v>20649.5</v>
      </c>
      <c r="H364" s="45"/>
    </row>
    <row r="365" spans="1:13" x14ac:dyDescent="0.2">
      <c r="A365" s="107"/>
      <c r="B365" s="107">
        <v>7555</v>
      </c>
      <c r="C365" s="66">
        <v>43802</v>
      </c>
      <c r="D365" s="87" t="s">
        <v>917</v>
      </c>
      <c r="E365" s="12" t="s">
        <v>592</v>
      </c>
      <c r="F365" s="12"/>
      <c r="G365" s="45">
        <v>24.31</v>
      </c>
      <c r="H365" s="45"/>
    </row>
    <row r="366" spans="1:13" x14ac:dyDescent="0.2">
      <c r="A366" s="107"/>
      <c r="B366" s="107">
        <v>7556</v>
      </c>
      <c r="C366" s="66">
        <v>43802</v>
      </c>
      <c r="D366" s="87" t="s">
        <v>18</v>
      </c>
      <c r="E366" s="12" t="s">
        <v>898</v>
      </c>
      <c r="F366" s="12"/>
      <c r="G366" s="45">
        <v>73.14</v>
      </c>
      <c r="H366" s="45"/>
    </row>
    <row r="367" spans="1:13" x14ac:dyDescent="0.2">
      <c r="A367" s="107"/>
      <c r="B367" s="107">
        <v>7566</v>
      </c>
      <c r="C367" s="66">
        <v>43816</v>
      </c>
      <c r="D367" s="87" t="s">
        <v>910</v>
      </c>
      <c r="E367" s="12" t="s">
        <v>904</v>
      </c>
      <c r="F367" s="12"/>
      <c r="G367" s="45">
        <v>1442.86</v>
      </c>
      <c r="H367" s="45"/>
    </row>
    <row r="368" spans="1:13" x14ac:dyDescent="0.2">
      <c r="A368" s="107"/>
      <c r="B368" s="107">
        <v>7564</v>
      </c>
      <c r="C368" s="66">
        <v>43816</v>
      </c>
      <c r="D368" s="87" t="s">
        <v>31</v>
      </c>
      <c r="E368" s="12" t="s">
        <v>891</v>
      </c>
      <c r="F368" s="12"/>
      <c r="G368" s="45">
        <v>343.79</v>
      </c>
      <c r="H368" s="45"/>
    </row>
    <row r="369" spans="1:8" x14ac:dyDescent="0.2">
      <c r="A369" s="107"/>
      <c r="B369" s="107">
        <v>7563</v>
      </c>
      <c r="C369" s="66">
        <v>43816</v>
      </c>
      <c r="D369" s="87" t="s">
        <v>32</v>
      </c>
      <c r="E369" s="12" t="s">
        <v>286</v>
      </c>
      <c r="F369" s="12"/>
      <c r="G369" s="45">
        <v>493.12</v>
      </c>
      <c r="H369" s="45"/>
    </row>
    <row r="370" spans="1:8" x14ac:dyDescent="0.2">
      <c r="A370" s="107"/>
      <c r="B370" s="107"/>
      <c r="C370" s="66">
        <v>43816</v>
      </c>
      <c r="D370" s="87" t="s">
        <v>84</v>
      </c>
      <c r="E370" s="12" t="s">
        <v>200</v>
      </c>
      <c r="F370" s="12"/>
      <c r="G370" s="45"/>
      <c r="H370" s="45">
        <v>108</v>
      </c>
    </row>
    <row r="371" spans="1:8" x14ac:dyDescent="0.2">
      <c r="A371" s="107"/>
      <c r="B371" s="107"/>
      <c r="C371" s="66">
        <v>43816</v>
      </c>
      <c r="D371" s="87" t="s">
        <v>84</v>
      </c>
      <c r="E371" s="12" t="s">
        <v>200</v>
      </c>
      <c r="F371" s="12"/>
      <c r="G371" s="45"/>
      <c r="H371" s="45">
        <v>666.87687499999993</v>
      </c>
    </row>
    <row r="372" spans="1:8" x14ac:dyDescent="0.2">
      <c r="A372" s="107"/>
      <c r="B372" s="107"/>
      <c r="C372" s="66">
        <v>43816</v>
      </c>
      <c r="D372" s="87" t="s">
        <v>93</v>
      </c>
      <c r="E372" s="12" t="s">
        <v>843</v>
      </c>
      <c r="F372" s="12"/>
      <c r="G372" s="45"/>
      <c r="H372" s="45">
        <v>750.33</v>
      </c>
    </row>
    <row r="373" spans="1:8" x14ac:dyDescent="0.2">
      <c r="A373" s="107"/>
      <c r="B373" s="107"/>
      <c r="C373" s="66">
        <v>43816</v>
      </c>
      <c r="D373" s="87" t="s">
        <v>94</v>
      </c>
      <c r="E373" s="12" t="s">
        <v>232</v>
      </c>
      <c r="F373" s="12"/>
      <c r="G373" s="45"/>
      <c r="H373" s="45">
        <v>460</v>
      </c>
    </row>
    <row r="374" spans="1:8" x14ac:dyDescent="0.2">
      <c r="A374" s="107"/>
      <c r="B374" s="107"/>
      <c r="C374" s="66">
        <v>43816</v>
      </c>
      <c r="D374" s="87" t="s">
        <v>100</v>
      </c>
      <c r="E374" s="12" t="s">
        <v>845</v>
      </c>
      <c r="F374" s="12"/>
      <c r="G374" s="45"/>
      <c r="H374" s="45">
        <v>1442.86</v>
      </c>
    </row>
    <row r="375" spans="1:8" x14ac:dyDescent="0.2">
      <c r="A375" s="107"/>
      <c r="B375" s="107"/>
      <c r="C375" s="66">
        <v>43816</v>
      </c>
      <c r="D375" s="87" t="s">
        <v>102</v>
      </c>
      <c r="E375" s="12" t="s">
        <v>842</v>
      </c>
      <c r="F375" s="12"/>
      <c r="G375" s="45"/>
      <c r="H375" s="45">
        <v>42</v>
      </c>
    </row>
    <row r="376" spans="1:8" x14ac:dyDescent="0.2">
      <c r="A376" s="107"/>
      <c r="B376" s="107"/>
      <c r="C376" s="66">
        <v>43816</v>
      </c>
      <c r="D376" s="87" t="s">
        <v>85</v>
      </c>
      <c r="E376" s="12" t="s">
        <v>315</v>
      </c>
      <c r="F376" s="12"/>
      <c r="G376" s="45"/>
      <c r="H376" s="45">
        <v>10.95</v>
      </c>
    </row>
    <row r="377" spans="1:8" x14ac:dyDescent="0.2">
      <c r="A377" s="107"/>
      <c r="B377" s="107"/>
      <c r="C377" s="66">
        <v>43816</v>
      </c>
      <c r="D377" s="87" t="s">
        <v>85</v>
      </c>
      <c r="E377" s="12" t="s">
        <v>315</v>
      </c>
      <c r="F377" s="12"/>
      <c r="G377" s="45"/>
      <c r="H377" s="45">
        <v>62.049999999999983</v>
      </c>
    </row>
    <row r="378" spans="1:8" x14ac:dyDescent="0.2">
      <c r="A378" s="107"/>
      <c r="B378" s="107"/>
      <c r="C378" s="66">
        <v>43816</v>
      </c>
      <c r="D378" s="87" t="s">
        <v>103</v>
      </c>
      <c r="E378" s="12" t="s">
        <v>850</v>
      </c>
      <c r="F378" s="12"/>
      <c r="G378" s="45"/>
      <c r="H378" s="45">
        <v>37</v>
      </c>
    </row>
    <row r="379" spans="1:8" x14ac:dyDescent="0.2">
      <c r="A379" s="107"/>
      <c r="B379" s="107"/>
      <c r="C379" s="76">
        <v>43816</v>
      </c>
      <c r="D379" s="87" t="s">
        <v>106</v>
      </c>
      <c r="E379" s="12" t="s">
        <v>279</v>
      </c>
      <c r="F379" s="12"/>
      <c r="G379" s="45"/>
      <c r="H379" s="45">
        <v>21.262500000000003</v>
      </c>
    </row>
    <row r="380" spans="1:8" x14ac:dyDescent="0.2">
      <c r="A380" s="107"/>
      <c r="B380" s="107"/>
      <c r="C380" s="76">
        <v>43816</v>
      </c>
      <c r="D380" s="87" t="s">
        <v>106</v>
      </c>
      <c r="E380" s="12" t="s">
        <v>659</v>
      </c>
      <c r="F380" s="12"/>
      <c r="G380" s="45"/>
      <c r="H380" s="45">
        <v>53.487499999999997</v>
      </c>
    </row>
    <row r="381" spans="1:8" x14ac:dyDescent="0.2">
      <c r="A381" s="107"/>
      <c r="B381" s="107"/>
      <c r="C381" s="76">
        <v>43816</v>
      </c>
      <c r="D381" s="87" t="s">
        <v>189</v>
      </c>
      <c r="E381" s="12" t="s">
        <v>592</v>
      </c>
      <c r="F381" s="12"/>
      <c r="G381" s="45"/>
      <c r="H381" s="45">
        <v>24</v>
      </c>
    </row>
    <row r="382" spans="1:8" x14ac:dyDescent="0.2">
      <c r="A382" s="107"/>
      <c r="B382" s="107"/>
      <c r="C382" s="76">
        <v>43816</v>
      </c>
      <c r="D382" s="87" t="s">
        <v>88</v>
      </c>
      <c r="E382" s="12" t="s">
        <v>875</v>
      </c>
      <c r="F382" s="12"/>
      <c r="G382" s="45"/>
      <c r="H382" s="45">
        <v>145</v>
      </c>
    </row>
    <row r="383" spans="1:8" x14ac:dyDescent="0.2">
      <c r="A383" s="107"/>
      <c r="B383" s="107"/>
      <c r="C383" s="76">
        <v>43816</v>
      </c>
      <c r="D383" s="87" t="s">
        <v>90</v>
      </c>
      <c r="E383" s="12" t="s">
        <v>331</v>
      </c>
      <c r="F383" s="12"/>
      <c r="G383" s="45"/>
      <c r="H383" s="45">
        <v>89</v>
      </c>
    </row>
    <row r="384" spans="1:8" x14ac:dyDescent="0.2">
      <c r="A384" s="107"/>
      <c r="B384" s="107"/>
      <c r="C384" s="76">
        <v>43816</v>
      </c>
      <c r="D384" s="87" t="s">
        <v>92</v>
      </c>
      <c r="E384" s="12" t="s">
        <v>126</v>
      </c>
      <c r="F384" s="12"/>
      <c r="G384" s="45"/>
      <c r="H384" s="45">
        <v>22278</v>
      </c>
    </row>
    <row r="385" spans="1:8" x14ac:dyDescent="0.2">
      <c r="A385" s="107"/>
      <c r="B385" s="107"/>
      <c r="C385" s="76">
        <v>43816</v>
      </c>
      <c r="D385" s="87" t="s">
        <v>92</v>
      </c>
      <c r="E385" s="12" t="s">
        <v>126</v>
      </c>
      <c r="F385" s="12"/>
      <c r="G385" s="45"/>
      <c r="H385" s="45">
        <v>10628</v>
      </c>
    </row>
    <row r="386" spans="1:8" x14ac:dyDescent="0.2">
      <c r="A386" s="107"/>
      <c r="B386" s="107">
        <v>7569</v>
      </c>
      <c r="C386" s="76">
        <v>43816</v>
      </c>
      <c r="D386" s="87" t="s">
        <v>27</v>
      </c>
      <c r="E386" s="12" t="s">
        <v>883</v>
      </c>
      <c r="F386" s="12"/>
      <c r="G386" s="45">
        <v>107.6</v>
      </c>
      <c r="H386" s="45"/>
    </row>
    <row r="387" spans="1:8" x14ac:dyDescent="0.2">
      <c r="A387" s="107"/>
      <c r="B387" s="107">
        <v>7565</v>
      </c>
      <c r="C387" s="76">
        <v>43816</v>
      </c>
      <c r="D387" s="87" t="s">
        <v>669</v>
      </c>
      <c r="E387" s="12" t="s">
        <v>196</v>
      </c>
      <c r="F387" s="12"/>
      <c r="G387" s="45">
        <v>95.25</v>
      </c>
      <c r="H387" s="45"/>
    </row>
    <row r="388" spans="1:8" x14ac:dyDescent="0.2">
      <c r="A388" s="107"/>
      <c r="B388" s="107">
        <v>7568</v>
      </c>
      <c r="C388" s="76">
        <v>43816</v>
      </c>
      <c r="D388" s="87" t="s">
        <v>717</v>
      </c>
      <c r="E388" s="12" t="s">
        <v>887</v>
      </c>
      <c r="F388" s="12"/>
      <c r="G388" s="45">
        <v>35.700000000000003</v>
      </c>
      <c r="H388" s="45"/>
    </row>
    <row r="389" spans="1:8" x14ac:dyDescent="0.2">
      <c r="A389" s="107"/>
      <c r="B389" s="107">
        <v>7567</v>
      </c>
      <c r="C389" s="76">
        <v>43816</v>
      </c>
      <c r="D389" s="87" t="s">
        <v>917</v>
      </c>
      <c r="E389" s="12" t="s">
        <v>592</v>
      </c>
      <c r="F389" s="12"/>
      <c r="G389" s="45">
        <v>24</v>
      </c>
      <c r="H389" s="45"/>
    </row>
    <row r="390" spans="1:8" x14ac:dyDescent="0.2">
      <c r="A390" s="107"/>
      <c r="B390" s="107">
        <v>7564</v>
      </c>
      <c r="C390" s="76">
        <v>43816</v>
      </c>
      <c r="D390" s="87" t="s">
        <v>18</v>
      </c>
      <c r="E390" s="12" t="s">
        <v>898</v>
      </c>
      <c r="F390" s="12"/>
      <c r="G390" s="45">
        <v>22</v>
      </c>
      <c r="H390" s="45"/>
    </row>
    <row r="391" spans="1:8" x14ac:dyDescent="0.2">
      <c r="A391" s="107"/>
      <c r="B391" s="107">
        <v>7562</v>
      </c>
      <c r="C391" s="76">
        <v>43816</v>
      </c>
      <c r="D391" s="87" t="s">
        <v>18</v>
      </c>
      <c r="E391" s="12" t="s">
        <v>645</v>
      </c>
      <c r="F391" s="12"/>
      <c r="G391" s="45">
        <v>200.17</v>
      </c>
      <c r="H391" s="45"/>
    </row>
  </sheetData>
  <sortState xmlns:xlrd2="http://schemas.microsoft.com/office/spreadsheetml/2017/richdata2" ref="B3:H391">
    <sortCondition ref="C3:C391"/>
    <sortCondition ref="D3:D391"/>
  </sortState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E0E6-A8D8-4455-997C-37140541C133}">
  <sheetPr>
    <pageSetUpPr fitToPage="1"/>
  </sheetPr>
  <dimension ref="A1:H16"/>
  <sheetViews>
    <sheetView view="pageLayout" zoomScaleNormal="98" workbookViewId="0">
      <selection activeCell="A9" sqref="A9"/>
    </sheetView>
  </sheetViews>
  <sheetFormatPr defaultRowHeight="12.75" x14ac:dyDescent="0.2"/>
  <cols>
    <col min="1" max="1" width="29.85546875" customWidth="1"/>
    <col min="2" max="2" width="22.140625" customWidth="1"/>
    <col min="3" max="3" width="3" customWidth="1"/>
    <col min="4" max="4" width="26.140625" bestFit="1" customWidth="1"/>
    <col min="5" max="5" width="20" bestFit="1" customWidth="1"/>
  </cols>
  <sheetData>
    <row r="1" spans="1:8" ht="14.25" x14ac:dyDescent="0.2">
      <c r="A1" s="417" t="s">
        <v>1168</v>
      </c>
      <c r="B1" s="418"/>
      <c r="D1" s="384"/>
      <c r="E1" s="384"/>
    </row>
    <row r="2" spans="1:8" ht="15" x14ac:dyDescent="0.25">
      <c r="A2" s="160" t="s">
        <v>1101</v>
      </c>
      <c r="B2" s="410">
        <v>93479.21</v>
      </c>
      <c r="D2" s="384"/>
      <c r="E2" s="384"/>
    </row>
    <row r="3" spans="1:8" ht="15" x14ac:dyDescent="0.25">
      <c r="A3" s="160" t="s">
        <v>1055</v>
      </c>
      <c r="B3" s="293">
        <f>Income!D29</f>
        <v>139094.25</v>
      </c>
      <c r="D3" s="385">
        <f>Income!E29</f>
        <v>0</v>
      </c>
      <c r="E3" s="400">
        <f>B3-D3</f>
        <v>139094.25</v>
      </c>
    </row>
    <row r="4" spans="1:8" ht="15" x14ac:dyDescent="0.25">
      <c r="A4" s="160" t="s">
        <v>145</v>
      </c>
      <c r="B4" s="292"/>
      <c r="D4" s="397" t="s">
        <v>1114</v>
      </c>
      <c r="E4" s="397" t="s">
        <v>1115</v>
      </c>
    </row>
    <row r="5" spans="1:8" ht="15" x14ac:dyDescent="0.25">
      <c r="A5" s="165" t="s">
        <v>1017</v>
      </c>
      <c r="B5" s="291">
        <f>' Community Program Expenses'!C27</f>
        <v>34370</v>
      </c>
      <c r="D5" s="385">
        <f>' Community Program Expenses'!G27</f>
        <v>0</v>
      </c>
      <c r="E5" s="385">
        <f>' Community Program Expenses'!F27</f>
        <v>34370</v>
      </c>
    </row>
    <row r="6" spans="1:8" ht="15" x14ac:dyDescent="0.25">
      <c r="A6" s="165" t="s">
        <v>864</v>
      </c>
      <c r="B6" s="291">
        <f>'Family Program Expenses'!C16</f>
        <v>11700</v>
      </c>
      <c r="D6" s="385">
        <f>'Family Program Expenses'!G16</f>
        <v>0</v>
      </c>
      <c r="E6" s="385">
        <f>'Family Program Expenses'!F16</f>
        <v>11700</v>
      </c>
    </row>
    <row r="7" spans="1:8" ht="15" x14ac:dyDescent="0.25">
      <c r="A7" s="165" t="s">
        <v>1018</v>
      </c>
      <c r="B7" s="291">
        <f>'Faith Program Expenses'!C13</f>
        <v>9700</v>
      </c>
      <c r="D7" s="385">
        <f>'Faith Program Expenses'!G13</f>
        <v>0</v>
      </c>
      <c r="E7" s="385">
        <f>'Faith Program Expenses'!F13</f>
        <v>9700</v>
      </c>
    </row>
    <row r="8" spans="1:8" ht="15" x14ac:dyDescent="0.25">
      <c r="A8" s="165" t="s">
        <v>1019</v>
      </c>
      <c r="B8" s="291">
        <f>'Life Program Expenses'!C15</f>
        <v>9125</v>
      </c>
      <c r="D8" s="385">
        <f>'Life Program Expenses'!G15</f>
        <v>0</v>
      </c>
      <c r="E8" s="385">
        <f>'Life Program Expenses'!F15</f>
        <v>9125</v>
      </c>
    </row>
    <row r="9" spans="1:8" ht="15" x14ac:dyDescent="0.25">
      <c r="A9" s="165" t="s">
        <v>1180</v>
      </c>
      <c r="B9" s="291">
        <f>'Council Opns Expenses'!C28</f>
        <v>77134.5</v>
      </c>
      <c r="D9" s="385">
        <f>'Council Opns Expenses'!F28</f>
        <v>0</v>
      </c>
      <c r="E9" s="385">
        <f>'Council Opns Expenses'!E28</f>
        <v>77134.5</v>
      </c>
    </row>
    <row r="10" spans="1:8" ht="15" x14ac:dyDescent="0.25">
      <c r="A10" s="160" t="s">
        <v>1005</v>
      </c>
      <c r="B10" s="293">
        <f>SUM(B5:B9)</f>
        <v>142029.5</v>
      </c>
      <c r="D10" s="386">
        <f>SUM(D5:D9)</f>
        <v>0</v>
      </c>
      <c r="E10" s="386">
        <f>SUM(E5:E9)</f>
        <v>142029.5</v>
      </c>
    </row>
    <row r="11" spans="1:8" ht="15" x14ac:dyDescent="0.25">
      <c r="A11" s="159" t="s">
        <v>1004</v>
      </c>
      <c r="B11" s="291">
        <f>B3-B10</f>
        <v>-2935.25</v>
      </c>
      <c r="D11" s="385">
        <f>D3-D10</f>
        <v>0</v>
      </c>
      <c r="E11" s="385"/>
    </row>
    <row r="14" spans="1:8" x14ac:dyDescent="0.2">
      <c r="A14" s="419" t="s">
        <v>1001</v>
      </c>
      <c r="B14" s="420"/>
      <c r="C14" s="420"/>
      <c r="D14" s="420"/>
      <c r="E14" s="420"/>
      <c r="F14" s="420"/>
      <c r="G14" s="420"/>
      <c r="H14" s="416"/>
    </row>
    <row r="15" spans="1:8" ht="17.25" customHeight="1" x14ac:dyDescent="0.2">
      <c r="A15" s="414" t="s">
        <v>1077</v>
      </c>
      <c r="B15" s="415"/>
      <c r="C15" s="415"/>
      <c r="D15" s="415"/>
      <c r="E15" s="415"/>
      <c r="F15" s="415"/>
      <c r="G15" s="415"/>
      <c r="H15" s="416"/>
    </row>
    <row r="16" spans="1:8" ht="41.25" customHeight="1" x14ac:dyDescent="0.2">
      <c r="A16" s="413" t="s">
        <v>1089</v>
      </c>
      <c r="B16" s="413"/>
      <c r="C16" s="413"/>
      <c r="D16" s="413"/>
      <c r="E16" s="413"/>
      <c r="F16" s="413"/>
      <c r="G16" s="413"/>
      <c r="H16" s="413"/>
    </row>
  </sheetData>
  <mergeCells count="4">
    <mergeCell ref="A16:H16"/>
    <mergeCell ref="A15:H15"/>
    <mergeCell ref="A1:B1"/>
    <mergeCell ref="A14:H14"/>
  </mergeCells>
  <pageMargins left="0.7" right="0.7" top="0.75" bottom="0.75" header="0.3" footer="0.3"/>
  <pageSetup fitToHeight="0" orientation="landscape" r:id="rId1"/>
  <headerFooter>
    <oddHeader>&amp;C Council 8600 Budget
Fraternal Year 2023 - 2024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1FA70-04FD-40B5-B427-5078B94525D8}">
  <sheetPr>
    <pageSetUpPr fitToPage="1"/>
  </sheetPr>
  <dimension ref="A1:AD37"/>
  <sheetViews>
    <sheetView tabSelected="1" view="pageLayout" topLeftCell="A20" zoomScaleNormal="100" workbookViewId="0">
      <selection activeCell="K22" sqref="K22"/>
    </sheetView>
  </sheetViews>
  <sheetFormatPr defaultRowHeight="12.75" x14ac:dyDescent="0.2"/>
  <cols>
    <col min="1" max="1" width="5.28515625" customWidth="1"/>
    <col min="2" max="2" width="20.85546875" style="148" customWidth="1"/>
    <col min="3" max="3" width="10.42578125" hidden="1" customWidth="1"/>
    <col min="4" max="4" width="15.5703125" style="210" customWidth="1"/>
    <col min="5" max="6" width="19.28515625" style="210" customWidth="1"/>
    <col min="7" max="10" width="15.5703125" style="210" customWidth="1"/>
    <col min="11" max="11" width="22.140625" style="148" customWidth="1"/>
    <col min="12" max="12" width="13.140625" style="1" hidden="1" customWidth="1"/>
    <col min="13" max="13" width="15.28515625" hidden="1" customWidth="1"/>
    <col min="14" max="14" width="11" hidden="1" customWidth="1"/>
    <col min="15" max="15" width="12.140625" style="168" customWidth="1"/>
    <col min="16" max="16" width="23" hidden="1" customWidth="1"/>
    <col min="17" max="17" width="18.5703125" style="148" hidden="1" customWidth="1"/>
    <col min="18" max="18" width="11" hidden="1" customWidth="1"/>
    <col min="19" max="19" width="9" hidden="1" customWidth="1"/>
    <col min="20" max="20" width="2.5703125" customWidth="1"/>
    <col min="21" max="21" width="26.7109375" bestFit="1" customWidth="1"/>
    <col min="22" max="22" width="11" bestFit="1" customWidth="1"/>
    <col min="23" max="24" width="9.140625" customWidth="1"/>
    <col min="25" max="25" width="12.7109375" customWidth="1"/>
    <col min="26" max="26" width="11.5703125" style="54" customWidth="1"/>
  </cols>
  <sheetData>
    <row r="1" spans="1:25" ht="24" hidden="1" x14ac:dyDescent="0.2">
      <c r="A1" s="305"/>
      <c r="B1" s="306" t="s">
        <v>851</v>
      </c>
      <c r="C1" s="307" t="e">
        <f>#REF!</f>
        <v>#REF!</v>
      </c>
      <c r="D1" s="308"/>
      <c r="E1" s="308"/>
      <c r="F1" s="308"/>
      <c r="G1" s="308"/>
      <c r="H1" s="308"/>
      <c r="I1" s="308"/>
      <c r="J1" s="308"/>
      <c r="K1" s="309" t="e">
        <f>#REF!</f>
        <v>#REF!</v>
      </c>
      <c r="L1" s="309"/>
      <c r="M1" s="309"/>
      <c r="N1" s="310" t="e">
        <f>#REF!-#REF!</f>
        <v>#REF!</v>
      </c>
      <c r="O1" s="181" t="s">
        <v>852</v>
      </c>
      <c r="P1" s="311"/>
      <c r="Q1" s="312"/>
      <c r="R1" s="311"/>
      <c r="S1" s="311"/>
      <c r="T1" s="92"/>
      <c r="U1" s="92"/>
      <c r="V1" s="92"/>
    </row>
    <row r="2" spans="1:25" ht="19.5" customHeight="1" x14ac:dyDescent="0.2">
      <c r="A2" s="421" t="s">
        <v>1121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3"/>
      <c r="P2" s="311"/>
      <c r="Q2" s="312">
        <f>484*36</f>
        <v>17424</v>
      </c>
      <c r="R2" s="311">
        <f>12*10</f>
        <v>120</v>
      </c>
      <c r="S2" s="316">
        <v>0.85499999999999998</v>
      </c>
      <c r="T2" s="92"/>
      <c r="U2" s="92"/>
      <c r="V2" s="92"/>
    </row>
    <row r="3" spans="1:25" ht="36.75" customHeight="1" x14ac:dyDescent="0.2">
      <c r="A3" s="181"/>
      <c r="B3" s="317" t="s">
        <v>112</v>
      </c>
      <c r="C3" s="318" t="s">
        <v>113</v>
      </c>
      <c r="D3" s="308" t="s">
        <v>1149</v>
      </c>
      <c r="E3" s="308" t="s">
        <v>1039</v>
      </c>
      <c r="F3" s="308" t="s">
        <v>1117</v>
      </c>
      <c r="G3" s="308" t="s">
        <v>1102</v>
      </c>
      <c r="H3" s="308" t="s">
        <v>1103</v>
      </c>
      <c r="I3" s="308" t="s">
        <v>1104</v>
      </c>
      <c r="J3" s="308" t="s">
        <v>1105</v>
      </c>
      <c r="K3" s="309" t="s">
        <v>114</v>
      </c>
      <c r="L3" s="309" t="s">
        <v>921</v>
      </c>
      <c r="M3" s="309" t="s">
        <v>922</v>
      </c>
      <c r="N3" s="307"/>
      <c r="O3" s="181" t="s">
        <v>115</v>
      </c>
      <c r="P3" s="311"/>
      <c r="Q3" s="312">
        <f>(Q2*S2)</f>
        <v>14897.52</v>
      </c>
      <c r="R3" s="311">
        <f>(R2*S2)</f>
        <v>102.6</v>
      </c>
      <c r="S3" s="311">
        <f>Q3+R3</f>
        <v>15000.12</v>
      </c>
      <c r="T3" s="92"/>
      <c r="U3" s="92"/>
      <c r="V3" s="92"/>
    </row>
    <row r="4" spans="1:25" ht="15" x14ac:dyDescent="0.2">
      <c r="A4" s="426" t="s">
        <v>1045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8"/>
      <c r="P4" s="311"/>
      <c r="Q4" s="312"/>
      <c r="R4" s="311"/>
      <c r="S4" s="311"/>
      <c r="T4" s="92"/>
      <c r="U4" s="92"/>
      <c r="V4" s="92"/>
    </row>
    <row r="5" spans="1:25" ht="42.75" customHeight="1" x14ac:dyDescent="0.2">
      <c r="A5" s="187" t="s">
        <v>84</v>
      </c>
      <c r="B5" s="319" t="s">
        <v>200</v>
      </c>
      <c r="C5" s="192" t="s">
        <v>200</v>
      </c>
      <c r="D5" s="320">
        <v>13125</v>
      </c>
      <c r="E5" s="320">
        <f>SUM(G5:J5)</f>
        <v>0</v>
      </c>
      <c r="F5" s="320">
        <f t="shared" ref="F5:F28" si="0">-(D5-E5)</f>
        <v>-13125</v>
      </c>
      <c r="G5" s="402">
        <v>0</v>
      </c>
      <c r="H5" s="402">
        <v>0</v>
      </c>
      <c r="I5" s="402">
        <v>0</v>
      </c>
      <c r="J5" s="402">
        <v>0</v>
      </c>
      <c r="K5" s="179" t="s">
        <v>1029</v>
      </c>
      <c r="L5" s="321"/>
      <c r="M5" s="321">
        <v>0</v>
      </c>
      <c r="N5" s="322">
        <f>((465*36)+(10*10))*0.855</f>
        <v>14398.199999999999</v>
      </c>
      <c r="O5" s="178" t="s">
        <v>117</v>
      </c>
      <c r="P5" s="311"/>
      <c r="Q5" s="312"/>
      <c r="R5" s="323" t="e">
        <f>#REF!*S2</f>
        <v>#REF!</v>
      </c>
      <c r="S5" s="311"/>
      <c r="T5" s="92"/>
      <c r="U5" s="92"/>
      <c r="V5" s="242"/>
      <c r="Y5" s="35"/>
    </row>
    <row r="6" spans="1:25" ht="42" customHeight="1" x14ac:dyDescent="0.2">
      <c r="A6" s="187" t="s">
        <v>85</v>
      </c>
      <c r="B6" s="319" t="s">
        <v>1030</v>
      </c>
      <c r="C6" s="187" t="s">
        <v>173</v>
      </c>
      <c r="D6" s="320">
        <v>225</v>
      </c>
      <c r="E6" s="320">
        <f t="shared" ref="E6:E28" si="1">SUM(G6:J6)</f>
        <v>0</v>
      </c>
      <c r="F6" s="320">
        <f t="shared" si="0"/>
        <v>-225</v>
      </c>
      <c r="G6" s="402">
        <v>0</v>
      </c>
      <c r="H6" s="402">
        <v>0</v>
      </c>
      <c r="I6" s="402">
        <v>0</v>
      </c>
      <c r="J6" s="402">
        <v>0</v>
      </c>
      <c r="K6" s="324" t="s">
        <v>991</v>
      </c>
      <c r="L6" s="321"/>
      <c r="M6" s="324">
        <v>0</v>
      </c>
      <c r="N6" s="324"/>
      <c r="O6" s="178" t="s">
        <v>117</v>
      </c>
      <c r="P6" s="311"/>
      <c r="Q6" s="312" t="s">
        <v>863</v>
      </c>
      <c r="R6" s="311">
        <f>35*15</f>
        <v>525</v>
      </c>
      <c r="S6" s="311"/>
      <c r="T6" s="92"/>
      <c r="U6" s="92"/>
      <c r="V6" s="92"/>
      <c r="Y6" s="35"/>
    </row>
    <row r="7" spans="1:25" ht="48" customHeight="1" x14ac:dyDescent="0.2">
      <c r="A7" s="187" t="s">
        <v>86</v>
      </c>
      <c r="B7" s="319" t="s">
        <v>126</v>
      </c>
      <c r="C7" s="178" t="s">
        <v>127</v>
      </c>
      <c r="D7" s="320">
        <v>80000</v>
      </c>
      <c r="E7" s="320">
        <f t="shared" si="1"/>
        <v>0</v>
      </c>
      <c r="F7" s="320">
        <f t="shared" si="0"/>
        <v>-80000</v>
      </c>
      <c r="G7" s="402">
        <v>0</v>
      </c>
      <c r="H7" s="402">
        <v>0</v>
      </c>
      <c r="I7" s="402">
        <v>0</v>
      </c>
      <c r="J7" s="402">
        <v>0</v>
      </c>
      <c r="K7" s="179" t="s">
        <v>1131</v>
      </c>
      <c r="L7" s="321"/>
      <c r="M7" s="321">
        <v>0</v>
      </c>
      <c r="N7" s="325"/>
      <c r="O7" s="178"/>
      <c r="P7" s="311"/>
      <c r="Q7" s="312"/>
      <c r="R7" s="311"/>
      <c r="S7" s="311"/>
      <c r="T7" s="92"/>
      <c r="U7" s="92"/>
      <c r="V7" s="92"/>
      <c r="Y7" s="35"/>
    </row>
    <row r="8" spans="1:25" ht="60" customHeight="1" x14ac:dyDescent="0.2">
      <c r="A8" s="187" t="s">
        <v>87</v>
      </c>
      <c r="B8" s="319" t="s">
        <v>945</v>
      </c>
      <c r="C8" s="187" t="s">
        <v>129</v>
      </c>
      <c r="D8" s="320">
        <v>4000</v>
      </c>
      <c r="E8" s="320">
        <f t="shared" si="1"/>
        <v>0</v>
      </c>
      <c r="F8" s="320">
        <f t="shared" si="0"/>
        <v>-4000</v>
      </c>
      <c r="G8" s="402">
        <v>0</v>
      </c>
      <c r="H8" s="402">
        <v>0</v>
      </c>
      <c r="I8" s="402">
        <v>0</v>
      </c>
      <c r="J8" s="402">
        <v>0</v>
      </c>
      <c r="K8" s="179" t="s">
        <v>1011</v>
      </c>
      <c r="L8" s="321"/>
      <c r="M8" s="321">
        <v>0</v>
      </c>
      <c r="N8" s="325"/>
      <c r="O8" s="178" t="s">
        <v>968</v>
      </c>
      <c r="P8" s="311"/>
      <c r="Q8" s="312" t="s">
        <v>856</v>
      </c>
      <c r="R8" s="311">
        <f>9*670</f>
        <v>6030</v>
      </c>
      <c r="S8" s="311"/>
      <c r="T8" s="92"/>
      <c r="U8" s="92"/>
      <c r="V8" s="92"/>
      <c r="Y8" s="35"/>
    </row>
    <row r="9" spans="1:25" ht="68.25" customHeight="1" x14ac:dyDescent="0.2">
      <c r="A9" s="187" t="s">
        <v>88</v>
      </c>
      <c r="B9" s="319" t="s">
        <v>946</v>
      </c>
      <c r="C9" s="327" t="s">
        <v>130</v>
      </c>
      <c r="D9" s="328">
        <v>4000</v>
      </c>
      <c r="E9" s="320">
        <f t="shared" si="1"/>
        <v>0</v>
      </c>
      <c r="F9" s="320">
        <f t="shared" si="0"/>
        <v>-4000</v>
      </c>
      <c r="G9" s="402">
        <v>0</v>
      </c>
      <c r="H9" s="402">
        <v>0</v>
      </c>
      <c r="I9" s="403">
        <v>0</v>
      </c>
      <c r="J9" s="403">
        <v>0</v>
      </c>
      <c r="K9" s="179" t="s">
        <v>988</v>
      </c>
      <c r="L9" s="321"/>
      <c r="M9" s="321">
        <v>0</v>
      </c>
      <c r="N9" s="325"/>
      <c r="O9" s="178" t="s">
        <v>974</v>
      </c>
      <c r="P9" s="311"/>
      <c r="Q9" s="312" t="s">
        <v>857</v>
      </c>
      <c r="R9" s="311">
        <f>8*670</f>
        <v>5360</v>
      </c>
      <c r="S9" s="311"/>
      <c r="T9" s="92"/>
      <c r="U9" s="92"/>
      <c r="V9" s="92"/>
      <c r="Y9" s="35"/>
    </row>
    <row r="10" spans="1:25" ht="78.75" customHeight="1" x14ac:dyDescent="0.2">
      <c r="A10" s="187" t="s">
        <v>89</v>
      </c>
      <c r="B10" s="319" t="s">
        <v>962</v>
      </c>
      <c r="C10" s="187" t="s">
        <v>969</v>
      </c>
      <c r="D10" s="320">
        <v>8500</v>
      </c>
      <c r="E10" s="320">
        <f t="shared" si="1"/>
        <v>0</v>
      </c>
      <c r="F10" s="320">
        <v>-9100</v>
      </c>
      <c r="G10" s="402">
        <v>0</v>
      </c>
      <c r="H10" s="402">
        <v>0</v>
      </c>
      <c r="I10" s="402">
        <v>0</v>
      </c>
      <c r="J10" s="402">
        <v>0</v>
      </c>
      <c r="K10" s="179" t="s">
        <v>1132</v>
      </c>
      <c r="L10" s="329"/>
      <c r="M10" s="324"/>
      <c r="N10" s="325"/>
      <c r="O10" s="178" t="s">
        <v>961</v>
      </c>
      <c r="P10" s="311"/>
      <c r="Q10" s="312"/>
      <c r="R10" s="311"/>
      <c r="S10" s="311"/>
      <c r="T10" s="92"/>
      <c r="U10" s="92"/>
      <c r="V10" s="92"/>
      <c r="Y10" s="35"/>
    </row>
    <row r="11" spans="1:25" ht="30" customHeight="1" x14ac:dyDescent="0.2">
      <c r="A11" s="187" t="s">
        <v>90</v>
      </c>
      <c r="B11" s="319" t="s">
        <v>947</v>
      </c>
      <c r="C11" s="187" t="s">
        <v>943</v>
      </c>
      <c r="D11" s="320">
        <v>7000</v>
      </c>
      <c r="E11" s="320">
        <f t="shared" si="1"/>
        <v>0</v>
      </c>
      <c r="F11" s="320">
        <f t="shared" si="0"/>
        <v>-7000</v>
      </c>
      <c r="G11" s="402">
        <v>0</v>
      </c>
      <c r="H11" s="402">
        <v>0</v>
      </c>
      <c r="I11" s="402">
        <v>0</v>
      </c>
      <c r="J11" s="402">
        <v>0</v>
      </c>
      <c r="K11" s="179" t="s">
        <v>971</v>
      </c>
      <c r="L11" s="329"/>
      <c r="M11" s="324"/>
      <c r="N11" s="325"/>
      <c r="O11" s="178" t="s">
        <v>956</v>
      </c>
      <c r="P11" s="311"/>
      <c r="Q11" s="312"/>
      <c r="R11" s="311"/>
      <c r="S11" s="311"/>
      <c r="T11" s="92"/>
      <c r="U11" s="92"/>
      <c r="V11" s="92"/>
      <c r="Y11" s="35"/>
    </row>
    <row r="12" spans="1:25" ht="47.25" customHeight="1" x14ac:dyDescent="0.2">
      <c r="A12" s="187" t="s">
        <v>91</v>
      </c>
      <c r="B12" s="319" t="s">
        <v>1031</v>
      </c>
      <c r="C12" s="192" t="s">
        <v>125</v>
      </c>
      <c r="D12" s="320">
        <v>500</v>
      </c>
      <c r="E12" s="320">
        <f t="shared" si="1"/>
        <v>0</v>
      </c>
      <c r="F12" s="320">
        <f t="shared" si="0"/>
        <v>-500</v>
      </c>
      <c r="G12" s="402">
        <v>0</v>
      </c>
      <c r="H12" s="402">
        <v>0</v>
      </c>
      <c r="I12" s="402">
        <v>0</v>
      </c>
      <c r="J12" s="402">
        <v>0</v>
      </c>
      <c r="K12" s="179" t="s">
        <v>1158</v>
      </c>
      <c r="L12" s="321"/>
      <c r="M12" s="321">
        <v>0</v>
      </c>
      <c r="N12" s="325"/>
      <c r="O12" s="178" t="s">
        <v>117</v>
      </c>
      <c r="P12" s="311"/>
      <c r="Q12" s="312" t="s">
        <v>855</v>
      </c>
      <c r="R12" s="311"/>
      <c r="S12" s="311"/>
      <c r="T12" s="92"/>
      <c r="U12" s="92"/>
      <c r="V12" s="92"/>
      <c r="Y12" s="35"/>
    </row>
    <row r="13" spans="1:25" ht="90" customHeight="1" x14ac:dyDescent="0.2">
      <c r="A13" s="187" t="s">
        <v>92</v>
      </c>
      <c r="B13" s="319" t="s">
        <v>957</v>
      </c>
      <c r="C13" s="187" t="s">
        <v>138</v>
      </c>
      <c r="D13" s="320">
        <v>1000</v>
      </c>
      <c r="E13" s="320">
        <f t="shared" si="1"/>
        <v>0</v>
      </c>
      <c r="F13" s="320">
        <f t="shared" si="0"/>
        <v>-1000</v>
      </c>
      <c r="G13" s="402">
        <v>0</v>
      </c>
      <c r="H13" s="402">
        <v>0</v>
      </c>
      <c r="I13" s="402">
        <v>0</v>
      </c>
      <c r="J13" s="402">
        <v>0</v>
      </c>
      <c r="K13" s="179" t="s">
        <v>1091</v>
      </c>
      <c r="L13" s="321"/>
      <c r="M13" s="321">
        <v>0</v>
      </c>
      <c r="N13" s="325"/>
      <c r="O13" s="178" t="s">
        <v>1010</v>
      </c>
      <c r="P13" s="311"/>
      <c r="Q13" s="312" t="s">
        <v>860</v>
      </c>
      <c r="R13" s="311"/>
      <c r="S13" s="311"/>
      <c r="T13" s="92"/>
      <c r="U13" s="92"/>
      <c r="V13" s="92"/>
      <c r="Y13" s="35"/>
    </row>
    <row r="14" spans="1:25" ht="49.5" customHeight="1" x14ac:dyDescent="0.2">
      <c r="A14" s="187" t="s">
        <v>93</v>
      </c>
      <c r="B14" s="319" t="s">
        <v>120</v>
      </c>
      <c r="C14" s="187" t="s">
        <v>120</v>
      </c>
      <c r="D14" s="320">
        <v>4000</v>
      </c>
      <c r="E14" s="320">
        <f t="shared" si="1"/>
        <v>0</v>
      </c>
      <c r="F14" s="320">
        <f t="shared" si="0"/>
        <v>-4000</v>
      </c>
      <c r="G14" s="402">
        <v>0</v>
      </c>
      <c r="H14" s="402">
        <v>0</v>
      </c>
      <c r="I14" s="402">
        <v>0</v>
      </c>
      <c r="J14" s="402">
        <v>0</v>
      </c>
      <c r="K14" s="179" t="s">
        <v>1159</v>
      </c>
      <c r="L14" s="329"/>
      <c r="M14" s="321">
        <v>0</v>
      </c>
      <c r="N14" s="326"/>
      <c r="O14" s="178" t="s">
        <v>987</v>
      </c>
      <c r="P14" s="311"/>
      <c r="Q14" s="312"/>
      <c r="R14" s="311"/>
      <c r="S14" s="311"/>
      <c r="T14" s="92"/>
      <c r="U14" s="92"/>
      <c r="V14" s="92"/>
      <c r="Y14" s="35"/>
    </row>
    <row r="15" spans="1:25" ht="57" customHeight="1" x14ac:dyDescent="0.2">
      <c r="A15" s="187" t="s">
        <v>94</v>
      </c>
      <c r="B15" s="319" t="s">
        <v>1056</v>
      </c>
      <c r="C15" s="187" t="s">
        <v>970</v>
      </c>
      <c r="D15" s="320">
        <v>500</v>
      </c>
      <c r="E15" s="320">
        <f t="shared" si="1"/>
        <v>0</v>
      </c>
      <c r="F15" s="320">
        <f t="shared" si="0"/>
        <v>-500</v>
      </c>
      <c r="G15" s="402">
        <v>0</v>
      </c>
      <c r="H15" s="402">
        <v>0</v>
      </c>
      <c r="I15" s="402">
        <v>0</v>
      </c>
      <c r="J15" s="402">
        <v>0</v>
      </c>
      <c r="K15" s="179" t="s">
        <v>1057</v>
      </c>
      <c r="L15" s="329"/>
      <c r="M15" s="324"/>
      <c r="N15" s="325"/>
      <c r="O15" s="178" t="s">
        <v>972</v>
      </c>
      <c r="P15" s="311"/>
      <c r="Q15" s="312"/>
      <c r="R15" s="311"/>
      <c r="S15" s="311"/>
      <c r="T15" s="92"/>
      <c r="U15" s="92"/>
      <c r="V15" s="92"/>
      <c r="Y15" s="35"/>
    </row>
    <row r="16" spans="1:25" ht="58.5" customHeight="1" x14ac:dyDescent="0.2">
      <c r="A16" s="187" t="s">
        <v>95</v>
      </c>
      <c r="B16" s="319" t="s">
        <v>122</v>
      </c>
      <c r="C16" s="187" t="s">
        <v>123</v>
      </c>
      <c r="D16" s="320">
        <v>1500</v>
      </c>
      <c r="E16" s="320">
        <f t="shared" si="1"/>
        <v>0</v>
      </c>
      <c r="F16" s="320">
        <f t="shared" si="0"/>
        <v>-1500</v>
      </c>
      <c r="G16" s="402">
        <v>0</v>
      </c>
      <c r="H16" s="402">
        <v>0</v>
      </c>
      <c r="I16" s="402">
        <v>0</v>
      </c>
      <c r="J16" s="402">
        <v>0</v>
      </c>
      <c r="K16" s="179" t="s">
        <v>1032</v>
      </c>
      <c r="L16" s="329"/>
      <c r="M16" s="321">
        <v>0</v>
      </c>
      <c r="N16" s="325"/>
      <c r="O16" s="178" t="s">
        <v>124</v>
      </c>
      <c r="P16" s="311">
        <f>24*50</f>
        <v>1200</v>
      </c>
      <c r="Q16" s="312" t="s">
        <v>854</v>
      </c>
      <c r="R16" s="311"/>
      <c r="S16" s="311"/>
      <c r="T16" s="92"/>
      <c r="U16" s="92"/>
      <c r="V16" s="92"/>
      <c r="Y16" s="35"/>
    </row>
    <row r="17" spans="1:30" ht="36.75" customHeight="1" x14ac:dyDescent="0.2">
      <c r="A17" s="187" t="s">
        <v>96</v>
      </c>
      <c r="B17" s="319" t="s">
        <v>1058</v>
      </c>
      <c r="C17" s="187" t="s">
        <v>853</v>
      </c>
      <c r="D17" s="320">
        <v>150</v>
      </c>
      <c r="E17" s="320">
        <f t="shared" si="1"/>
        <v>0</v>
      </c>
      <c r="F17" s="320">
        <f t="shared" si="0"/>
        <v>-150</v>
      </c>
      <c r="G17" s="402">
        <v>0</v>
      </c>
      <c r="H17" s="402">
        <v>0</v>
      </c>
      <c r="I17" s="402">
        <v>0</v>
      </c>
      <c r="J17" s="402">
        <v>0</v>
      </c>
      <c r="K17" s="179" t="s">
        <v>967</v>
      </c>
      <c r="L17" s="321"/>
      <c r="M17" s="321">
        <v>0</v>
      </c>
      <c r="N17" s="325"/>
      <c r="O17" s="178" t="s">
        <v>639</v>
      </c>
      <c r="P17" s="311"/>
      <c r="Q17" s="312"/>
      <c r="R17" s="311"/>
      <c r="S17" s="311"/>
      <c r="T17" s="92"/>
      <c r="U17" s="92"/>
      <c r="V17" s="92"/>
      <c r="Y17" s="35"/>
    </row>
    <row r="18" spans="1:30" ht="72" customHeight="1" x14ac:dyDescent="0.2">
      <c r="A18" s="187" t="s">
        <v>97</v>
      </c>
      <c r="B18" s="319" t="s">
        <v>1059</v>
      </c>
      <c r="C18" s="187" t="s">
        <v>139</v>
      </c>
      <c r="D18" s="320">
        <v>84</v>
      </c>
      <c r="E18" s="320">
        <f t="shared" si="1"/>
        <v>0</v>
      </c>
      <c r="F18" s="320">
        <f t="shared" si="0"/>
        <v>-84</v>
      </c>
      <c r="G18" s="402">
        <v>0</v>
      </c>
      <c r="H18" s="402">
        <v>0</v>
      </c>
      <c r="I18" s="402">
        <v>0</v>
      </c>
      <c r="J18" s="402">
        <v>0</v>
      </c>
      <c r="K18" s="179" t="s">
        <v>1060</v>
      </c>
      <c r="L18" s="321"/>
      <c r="M18" s="321">
        <v>0</v>
      </c>
      <c r="N18" s="325"/>
      <c r="O18" s="178" t="s">
        <v>140</v>
      </c>
      <c r="P18" s="311"/>
      <c r="Q18" s="312" t="s">
        <v>861</v>
      </c>
      <c r="R18" s="311"/>
      <c r="S18" s="311"/>
      <c r="T18" s="92"/>
      <c r="U18" s="92"/>
      <c r="V18" s="92"/>
      <c r="Y18" s="35"/>
    </row>
    <row r="19" spans="1:30" ht="73.5" customHeight="1" x14ac:dyDescent="0.2">
      <c r="A19" s="187" t="s">
        <v>98</v>
      </c>
      <c r="B19" s="319" t="s">
        <v>131</v>
      </c>
      <c r="C19" s="327" t="s">
        <v>132</v>
      </c>
      <c r="D19" s="320">
        <v>2500</v>
      </c>
      <c r="E19" s="320">
        <f t="shared" si="1"/>
        <v>0</v>
      </c>
      <c r="F19" s="320">
        <f t="shared" si="0"/>
        <v>-2500</v>
      </c>
      <c r="G19" s="402">
        <v>0</v>
      </c>
      <c r="H19" s="402">
        <v>0</v>
      </c>
      <c r="I19" s="402">
        <v>0</v>
      </c>
      <c r="J19" s="402">
        <v>0</v>
      </c>
      <c r="K19" s="179" t="s">
        <v>1046</v>
      </c>
      <c r="L19" s="329"/>
      <c r="M19" s="321">
        <v>0</v>
      </c>
      <c r="N19" s="325"/>
      <c r="O19" s="178" t="s">
        <v>973</v>
      </c>
      <c r="P19" s="311"/>
      <c r="Q19" s="312" t="s">
        <v>858</v>
      </c>
      <c r="R19" s="311"/>
      <c r="S19" s="311"/>
      <c r="T19" s="92"/>
      <c r="U19" s="92"/>
      <c r="V19" s="92"/>
      <c r="Y19" s="35"/>
    </row>
    <row r="20" spans="1:30" ht="69" customHeight="1" x14ac:dyDescent="0.2">
      <c r="A20" s="187" t="s">
        <v>99</v>
      </c>
      <c r="B20" s="319" t="s">
        <v>1061</v>
      </c>
      <c r="C20" s="187" t="s">
        <v>177</v>
      </c>
      <c r="D20" s="320">
        <v>1000</v>
      </c>
      <c r="E20" s="320">
        <f t="shared" si="1"/>
        <v>0</v>
      </c>
      <c r="F20" s="320">
        <f t="shared" si="0"/>
        <v>-1000</v>
      </c>
      <c r="G20" s="402">
        <v>0</v>
      </c>
      <c r="H20" s="402">
        <v>0</v>
      </c>
      <c r="I20" s="402">
        <v>0</v>
      </c>
      <c r="J20" s="402">
        <v>0</v>
      </c>
      <c r="K20" s="179" t="s">
        <v>1047</v>
      </c>
      <c r="L20" s="329"/>
      <c r="M20" s="324">
        <v>0</v>
      </c>
      <c r="N20" s="325"/>
      <c r="O20" s="178" t="s">
        <v>864</v>
      </c>
      <c r="P20" s="311"/>
      <c r="Q20" s="312" t="s">
        <v>865</v>
      </c>
      <c r="R20" s="311"/>
      <c r="S20" s="311"/>
      <c r="T20" s="92"/>
      <c r="U20" s="92"/>
      <c r="V20" s="92"/>
      <c r="Y20" s="35"/>
    </row>
    <row r="21" spans="1:30" ht="57" customHeight="1" x14ac:dyDescent="0.2">
      <c r="A21" s="187" t="s">
        <v>100</v>
      </c>
      <c r="B21" s="319" t="s">
        <v>978</v>
      </c>
      <c r="C21" s="187" t="s">
        <v>134</v>
      </c>
      <c r="D21" s="320">
        <v>300</v>
      </c>
      <c r="E21" s="320">
        <v>0</v>
      </c>
      <c r="F21" s="320">
        <f t="shared" si="0"/>
        <v>-300</v>
      </c>
      <c r="G21" s="402">
        <v>0</v>
      </c>
      <c r="H21" s="402">
        <v>0</v>
      </c>
      <c r="I21" s="402">
        <v>0</v>
      </c>
      <c r="J21" s="402">
        <v>0</v>
      </c>
      <c r="K21" s="179" t="s">
        <v>1160</v>
      </c>
      <c r="L21" s="329"/>
      <c r="M21" s="324"/>
      <c r="N21" s="325"/>
      <c r="O21" s="178" t="s">
        <v>873</v>
      </c>
      <c r="P21" s="311"/>
      <c r="Q21" s="312"/>
      <c r="R21" s="311"/>
      <c r="S21" s="311"/>
      <c r="T21" s="92"/>
      <c r="U21" s="92"/>
      <c r="V21" s="92"/>
      <c r="Y21" s="35"/>
    </row>
    <row r="22" spans="1:30" ht="37.5" customHeight="1" x14ac:dyDescent="0.2">
      <c r="A22" s="187" t="s">
        <v>101</v>
      </c>
      <c r="B22" s="319" t="s">
        <v>144</v>
      </c>
      <c r="C22" s="187">
        <v>50</v>
      </c>
      <c r="D22" s="320">
        <v>500</v>
      </c>
      <c r="E22" s="320">
        <f t="shared" si="1"/>
        <v>0</v>
      </c>
      <c r="F22" s="320">
        <f t="shared" si="0"/>
        <v>-500</v>
      </c>
      <c r="G22" s="402">
        <v>0</v>
      </c>
      <c r="H22" s="402">
        <v>0</v>
      </c>
      <c r="I22" s="402">
        <v>0</v>
      </c>
      <c r="J22" s="402">
        <v>0</v>
      </c>
      <c r="K22" s="179" t="s">
        <v>1187</v>
      </c>
      <c r="L22" s="321"/>
      <c r="M22" s="324">
        <v>0</v>
      </c>
      <c r="N22" s="325"/>
      <c r="O22" s="178" t="s">
        <v>1054</v>
      </c>
      <c r="P22" s="311"/>
      <c r="Q22" s="312" t="s">
        <v>944</v>
      </c>
      <c r="R22" s="311"/>
      <c r="S22" s="311"/>
      <c r="T22" s="92"/>
      <c r="U22" s="92"/>
      <c r="V22" s="92"/>
      <c r="Y22" s="35"/>
    </row>
    <row r="23" spans="1:30" ht="42.75" customHeight="1" x14ac:dyDescent="0.2">
      <c r="A23" s="187" t="s">
        <v>102</v>
      </c>
      <c r="B23" s="319" t="s">
        <v>1097</v>
      </c>
      <c r="C23" s="187" t="s">
        <v>136</v>
      </c>
      <c r="D23" s="320">
        <v>271.25</v>
      </c>
      <c r="E23" s="320">
        <f t="shared" si="1"/>
        <v>0</v>
      </c>
      <c r="F23" s="320">
        <v>-390</v>
      </c>
      <c r="G23" s="402">
        <v>0</v>
      </c>
      <c r="H23" s="402">
        <v>0</v>
      </c>
      <c r="I23" s="402">
        <v>0</v>
      </c>
      <c r="J23" s="402">
        <v>0</v>
      </c>
      <c r="K23" s="179" t="s">
        <v>1145</v>
      </c>
      <c r="L23" s="321"/>
      <c r="M23" s="330">
        <v>0</v>
      </c>
      <c r="N23" s="325"/>
      <c r="O23" s="178" t="s">
        <v>184</v>
      </c>
      <c r="P23" s="311"/>
      <c r="Q23" s="312" t="s">
        <v>859</v>
      </c>
      <c r="R23" s="311"/>
      <c r="S23" s="311"/>
      <c r="T23" s="92"/>
      <c r="U23" s="92"/>
      <c r="V23" s="92"/>
      <c r="Y23" s="35"/>
    </row>
    <row r="24" spans="1:30" ht="51" customHeight="1" x14ac:dyDescent="0.2">
      <c r="A24" s="187" t="s">
        <v>104</v>
      </c>
      <c r="B24" s="319" t="s">
        <v>1098</v>
      </c>
      <c r="C24" s="178" t="s">
        <v>119</v>
      </c>
      <c r="D24" s="320">
        <v>950</v>
      </c>
      <c r="E24" s="320">
        <f t="shared" si="1"/>
        <v>0</v>
      </c>
      <c r="F24" s="320">
        <f t="shared" si="0"/>
        <v>-950</v>
      </c>
      <c r="G24" s="402">
        <v>0</v>
      </c>
      <c r="H24" s="402">
        <v>0</v>
      </c>
      <c r="I24" s="402">
        <v>0</v>
      </c>
      <c r="J24" s="402">
        <v>0</v>
      </c>
      <c r="K24" s="179" t="s">
        <v>1162</v>
      </c>
      <c r="L24" s="329"/>
      <c r="M24" s="321">
        <v>0</v>
      </c>
      <c r="N24" s="322">
        <f>(465*3.65)/2</f>
        <v>848.625</v>
      </c>
      <c r="O24" s="178" t="s">
        <v>117</v>
      </c>
      <c r="P24" s="311"/>
      <c r="Q24" s="312"/>
      <c r="R24" s="311"/>
      <c r="S24" s="311"/>
      <c r="T24" s="92"/>
      <c r="U24" s="92"/>
      <c r="V24" s="92"/>
      <c r="Y24" s="35"/>
    </row>
    <row r="25" spans="1:30" ht="50.25" customHeight="1" x14ac:dyDescent="0.2">
      <c r="A25" s="187" t="s">
        <v>103</v>
      </c>
      <c r="B25" s="319" t="s">
        <v>141</v>
      </c>
      <c r="C25" s="187" t="s">
        <v>142</v>
      </c>
      <c r="D25" s="320">
        <v>200</v>
      </c>
      <c r="E25" s="320">
        <f t="shared" si="1"/>
        <v>0</v>
      </c>
      <c r="F25" s="320">
        <f t="shared" si="0"/>
        <v>-200</v>
      </c>
      <c r="G25" s="402">
        <v>0</v>
      </c>
      <c r="H25" s="402">
        <v>0</v>
      </c>
      <c r="I25" s="402">
        <v>0</v>
      </c>
      <c r="J25" s="402">
        <v>0</v>
      </c>
      <c r="K25" s="179" t="s">
        <v>1163</v>
      </c>
      <c r="L25" s="321"/>
      <c r="M25" s="324">
        <v>0</v>
      </c>
      <c r="N25" s="325"/>
      <c r="O25" s="178" t="s">
        <v>143</v>
      </c>
      <c r="P25" s="311"/>
      <c r="Q25" s="312" t="s">
        <v>862</v>
      </c>
      <c r="R25" s="311"/>
      <c r="S25" s="311"/>
      <c r="T25" s="92"/>
      <c r="U25" s="92"/>
      <c r="V25" s="92"/>
      <c r="Y25" s="35"/>
    </row>
    <row r="26" spans="1:30" ht="50.25" customHeight="1" x14ac:dyDescent="0.2">
      <c r="A26" s="187" t="s">
        <v>105</v>
      </c>
      <c r="B26" s="319" t="s">
        <v>1155</v>
      </c>
      <c r="C26" s="187"/>
      <c r="D26" s="320">
        <v>5500</v>
      </c>
      <c r="E26" s="320"/>
      <c r="F26" s="320">
        <v>-5500</v>
      </c>
      <c r="G26" s="402"/>
      <c r="H26" s="402"/>
      <c r="I26" s="402"/>
      <c r="J26" s="402"/>
      <c r="K26" s="179" t="s">
        <v>1161</v>
      </c>
      <c r="L26" s="321"/>
      <c r="M26" s="324"/>
      <c r="N26" s="325"/>
      <c r="O26" s="178" t="s">
        <v>1110</v>
      </c>
      <c r="P26" s="311"/>
      <c r="Q26" s="312"/>
      <c r="R26" s="311"/>
      <c r="S26" s="311"/>
      <c r="T26" s="92"/>
      <c r="U26" s="92"/>
      <c r="V26" s="92"/>
      <c r="Y26" s="35"/>
    </row>
    <row r="27" spans="1:30" ht="50.25" customHeight="1" x14ac:dyDescent="0.2">
      <c r="A27" s="187" t="s">
        <v>106</v>
      </c>
      <c r="B27" s="319" t="s">
        <v>1172</v>
      </c>
      <c r="C27" s="187"/>
      <c r="D27" s="320">
        <v>1200</v>
      </c>
      <c r="E27" s="320"/>
      <c r="F27" s="320">
        <v>-1200</v>
      </c>
      <c r="G27" s="402"/>
      <c r="H27" s="402"/>
      <c r="I27" s="402"/>
      <c r="J27" s="402"/>
      <c r="K27" s="179" t="s">
        <v>1173</v>
      </c>
      <c r="L27" s="321"/>
      <c r="M27" s="324"/>
      <c r="N27" s="325"/>
      <c r="O27" s="178" t="s">
        <v>124</v>
      </c>
      <c r="P27" s="311"/>
      <c r="Q27" s="312"/>
      <c r="R27" s="311"/>
      <c r="S27" s="311"/>
      <c r="T27" s="92"/>
      <c r="U27" s="92"/>
      <c r="V27" s="92"/>
      <c r="Y27" s="35"/>
    </row>
    <row r="28" spans="1:30" ht="48" x14ac:dyDescent="0.2">
      <c r="A28" s="187" t="s">
        <v>107</v>
      </c>
      <c r="B28" s="319" t="s">
        <v>1096</v>
      </c>
      <c r="C28" s="187"/>
      <c r="D28" s="320">
        <v>2089</v>
      </c>
      <c r="E28" s="320">
        <f t="shared" si="1"/>
        <v>0</v>
      </c>
      <c r="F28" s="320">
        <f t="shared" si="0"/>
        <v>-2089</v>
      </c>
      <c r="G28" s="402">
        <v>0</v>
      </c>
      <c r="H28" s="402">
        <v>0</v>
      </c>
      <c r="I28" s="402">
        <v>0</v>
      </c>
      <c r="J28" s="402">
        <v>0</v>
      </c>
      <c r="K28" s="179" t="s">
        <v>1111</v>
      </c>
      <c r="L28" s="329"/>
      <c r="M28" s="324">
        <v>0</v>
      </c>
      <c r="N28" s="325"/>
      <c r="O28" s="178" t="s">
        <v>117</v>
      </c>
      <c r="P28" s="311"/>
      <c r="Q28" s="312"/>
      <c r="R28" s="311"/>
      <c r="S28" s="311"/>
      <c r="T28" s="92"/>
      <c r="U28" s="92"/>
      <c r="V28" s="92"/>
      <c r="Y28" s="35"/>
    </row>
    <row r="29" spans="1:30" ht="14.25" x14ac:dyDescent="0.2">
      <c r="A29" s="187"/>
      <c r="B29" s="188" t="s">
        <v>116</v>
      </c>
      <c r="C29" s="187"/>
      <c r="D29" s="233">
        <v>139094.25</v>
      </c>
      <c r="E29" s="320">
        <f>SUM(G29:J29)</f>
        <v>0</v>
      </c>
      <c r="F29" s="320">
        <v>139813</v>
      </c>
      <c r="G29" s="404">
        <f>SUM(G5:G28)</f>
        <v>0</v>
      </c>
      <c r="H29" s="404">
        <f>SUM(H5:H28)</f>
        <v>0</v>
      </c>
      <c r="I29" s="404">
        <f>SUM(I5:I28)</f>
        <v>0</v>
      </c>
      <c r="J29" s="404">
        <f>SUM(J5:J28)</f>
        <v>0</v>
      </c>
      <c r="K29" s="331"/>
      <c r="L29" s="97"/>
      <c r="M29" s="332"/>
      <c r="N29" s="325"/>
      <c r="O29" s="180"/>
      <c r="P29" s="311"/>
      <c r="Q29" s="312"/>
      <c r="R29" s="311"/>
      <c r="S29" s="311"/>
      <c r="T29" s="92"/>
      <c r="U29" s="92"/>
      <c r="V29" s="92"/>
    </row>
    <row r="30" spans="1:30" s="54" customFormat="1" hidden="1" x14ac:dyDescent="0.2">
      <c r="A30" s="187" t="s">
        <v>916</v>
      </c>
      <c r="B30" s="333" t="s">
        <v>191</v>
      </c>
      <c r="C30" s="334" t="s">
        <v>192</v>
      </c>
      <c r="D30" s="234"/>
      <c r="E30" s="234"/>
      <c r="F30" s="234"/>
      <c r="G30" s="234"/>
      <c r="H30" s="234"/>
      <c r="I30" s="234"/>
      <c r="J30" s="234"/>
      <c r="K30" s="179"/>
      <c r="L30" s="321"/>
      <c r="M30" s="335" t="e">
        <f>#REF!</f>
        <v>#REF!</v>
      </c>
      <c r="N30" s="325"/>
      <c r="O30" s="178"/>
      <c r="P30" s="311"/>
      <c r="Q30" s="312"/>
      <c r="R30" s="311"/>
      <c r="S30" s="311"/>
      <c r="T30" s="92"/>
      <c r="U30" s="92"/>
      <c r="V30" s="92"/>
      <c r="W30"/>
      <c r="X30"/>
      <c r="Y30" s="113"/>
      <c r="AA30"/>
      <c r="AB30"/>
      <c r="AC30"/>
      <c r="AD30"/>
    </row>
    <row r="31" spans="1:30" s="54" customFormat="1" hidden="1" x14ac:dyDescent="0.2">
      <c r="A31" s="187" t="s">
        <v>917</v>
      </c>
      <c r="B31" s="333" t="s">
        <v>884</v>
      </c>
      <c r="C31" s="192" t="s">
        <v>137</v>
      </c>
      <c r="D31" s="234"/>
      <c r="E31" s="234"/>
      <c r="F31" s="234"/>
      <c r="G31" s="234"/>
      <c r="H31" s="234"/>
      <c r="I31" s="234"/>
      <c r="J31" s="234"/>
      <c r="K31" s="319" t="s">
        <v>942</v>
      </c>
      <c r="L31" s="321"/>
      <c r="M31" s="335">
        <v>100</v>
      </c>
      <c r="N31" s="325"/>
      <c r="O31" s="181"/>
      <c r="P31" s="311"/>
      <c r="Q31" s="312"/>
      <c r="R31" s="311"/>
      <c r="S31" s="311"/>
      <c r="T31" s="92"/>
      <c r="U31" s="92"/>
      <c r="V31" s="92"/>
      <c r="W31"/>
      <c r="X31"/>
      <c r="Y31" s="113"/>
      <c r="AA31"/>
      <c r="AB31"/>
      <c r="AC31"/>
      <c r="AD31"/>
    </row>
    <row r="32" spans="1:30" x14ac:dyDescent="0.2">
      <c r="A32" s="193"/>
      <c r="B32" s="194"/>
      <c r="C32" s="190"/>
      <c r="D32" s="396">
        <f>7/12</f>
        <v>0.58333333333333337</v>
      </c>
      <c r="E32" s="395">
        <f>E29/D29</f>
        <v>0</v>
      </c>
      <c r="F32" s="395"/>
      <c r="G32" s="211"/>
      <c r="H32" s="211"/>
      <c r="I32" s="211"/>
      <c r="J32" s="211"/>
      <c r="K32" s="195"/>
      <c r="L32" s="196"/>
      <c r="M32" s="197"/>
      <c r="N32" s="193"/>
      <c r="O32" s="182"/>
      <c r="P32" s="92"/>
      <c r="Q32" s="99"/>
      <c r="R32" s="92"/>
      <c r="S32" s="92"/>
      <c r="T32" s="92"/>
      <c r="U32" s="92"/>
      <c r="V32" s="92"/>
    </row>
    <row r="33" spans="1:22" x14ac:dyDescent="0.2">
      <c r="A33" s="88"/>
      <c r="B33" s="296" t="s">
        <v>989</v>
      </c>
      <c r="C33" s="301"/>
      <c r="D33" s="302"/>
      <c r="E33" s="302"/>
      <c r="F33" s="302"/>
      <c r="G33" s="302"/>
      <c r="H33" s="302"/>
      <c r="I33" s="302"/>
      <c r="J33" s="302"/>
      <c r="K33" s="152"/>
      <c r="L33" s="298"/>
      <c r="M33" s="299"/>
      <c r="N33" s="88"/>
      <c r="O33" s="166"/>
      <c r="P33" s="92"/>
      <c r="Q33" s="99"/>
      <c r="R33" s="92"/>
      <c r="S33" s="92"/>
      <c r="T33" s="92"/>
      <c r="U33" s="92"/>
      <c r="V33" s="92"/>
    </row>
    <row r="34" spans="1:22" x14ac:dyDescent="0.2">
      <c r="A34" s="382" t="s">
        <v>84</v>
      </c>
      <c r="B34" s="424" t="s">
        <v>1147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</row>
    <row r="35" spans="1:22" x14ac:dyDescent="0.2">
      <c r="A35" s="382" t="s">
        <v>85</v>
      </c>
      <c r="B35" s="424" t="s">
        <v>1148</v>
      </c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</row>
    <row r="36" spans="1:22" x14ac:dyDescent="0.2">
      <c r="A36" s="382" t="s">
        <v>102</v>
      </c>
      <c r="B36" s="424" t="s">
        <v>1146</v>
      </c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</row>
    <row r="37" spans="1:22" x14ac:dyDescent="0.2">
      <c r="A37" s="382" t="s">
        <v>104</v>
      </c>
      <c r="B37" s="424" t="s">
        <v>1119</v>
      </c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</row>
  </sheetData>
  <mergeCells count="6">
    <mergeCell ref="A2:O2"/>
    <mergeCell ref="B35:O35"/>
    <mergeCell ref="B34:O34"/>
    <mergeCell ref="B37:O37"/>
    <mergeCell ref="B36:O36"/>
    <mergeCell ref="A4:O4"/>
  </mergeCells>
  <phoneticPr fontId="66" type="noConversion"/>
  <conditionalFormatting sqref="D8:D16 G8:J16 D19:D28 G19:J28">
    <cfRule type="cellIs" dxfId="0" priority="1" operator="greaterThan">
      <formula>0</formula>
    </cfRule>
  </conditionalFormatting>
  <pageMargins left="0.2" right="0.2" top="0.75" bottom="0.75" header="0.3" footer="0.3"/>
  <pageSetup scale="85" fitToHeight="0" orientation="landscape" r:id="rId1"/>
  <headerFooter>
    <oddHeader>&amp;CCouncil 8600 Budget Fraternal Year 2023-2024</oddHeader>
  </headerFooter>
  <colBreaks count="2" manualBreakCount="2">
    <brk id="11" max="46" man="1"/>
    <brk id="14" max="4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29"/>
  <sheetViews>
    <sheetView view="pageLayout" topLeftCell="A2" zoomScaleNormal="100" workbookViewId="0">
      <selection activeCell="B25" sqref="B25"/>
    </sheetView>
  </sheetViews>
  <sheetFormatPr defaultRowHeight="12.75" x14ac:dyDescent="0.2"/>
  <cols>
    <col min="1" max="1" width="5.85546875" customWidth="1"/>
    <col min="2" max="2" width="21.42578125" style="148" customWidth="1"/>
    <col min="3" max="3" width="17.28515625" style="201" customWidth="1"/>
    <col min="4" max="4" width="7.7109375" style="201" bestFit="1" customWidth="1"/>
    <col min="5" max="5" width="66.85546875" style="148" customWidth="1"/>
    <col min="6" max="6" width="16.28515625" style="148" bestFit="1" customWidth="1"/>
    <col min="7" max="7" width="13.140625" style="1" customWidth="1"/>
    <col min="8" max="11" width="15.28515625" customWidth="1"/>
    <col min="12" max="12" width="13.28515625" style="213" customWidth="1"/>
    <col min="13" max="13" width="23" customWidth="1"/>
    <col min="14" max="14" width="18.5703125" style="148" customWidth="1"/>
    <col min="15" max="15" width="11" customWidth="1"/>
    <col min="16" max="16" width="9" customWidth="1"/>
    <col min="17" max="21" width="9.140625" customWidth="1"/>
    <col min="22" max="22" width="12.7109375" customWidth="1"/>
    <col min="23" max="23" width="11.5703125" style="54" customWidth="1"/>
  </cols>
  <sheetData>
    <row r="1" spans="1:22" ht="24" hidden="1" x14ac:dyDescent="0.2">
      <c r="A1" s="325"/>
      <c r="B1" s="306" t="s">
        <v>851</v>
      </c>
      <c r="C1" s="336"/>
      <c r="D1" s="336"/>
      <c r="E1" s="309" t="e">
        <f>#REF!</f>
        <v>#REF!</v>
      </c>
      <c r="F1" s="309"/>
      <c r="G1" s="309"/>
      <c r="H1" s="309"/>
      <c r="I1" s="309"/>
      <c r="J1" s="309"/>
      <c r="K1" s="309"/>
      <c r="L1" s="181" t="s">
        <v>852</v>
      </c>
      <c r="M1" s="311"/>
      <c r="N1" s="312"/>
      <c r="O1" s="311"/>
      <c r="P1" s="311"/>
      <c r="Q1" s="92"/>
      <c r="R1" s="92"/>
      <c r="S1" s="92"/>
    </row>
    <row r="2" spans="1:22" ht="12.75" customHeight="1" x14ac:dyDescent="0.2">
      <c r="A2" s="429" t="str">
        <f>Income!A2</f>
        <v xml:space="preserve">2023-2024 Council  8600 Budget, Grand Knight Gordon Goetz </v>
      </c>
      <c r="B2" s="430"/>
      <c r="C2" s="430"/>
      <c r="D2" s="430"/>
      <c r="E2" s="431"/>
      <c r="F2" s="313"/>
      <c r="G2" s="314"/>
      <c r="H2" s="314"/>
      <c r="I2" s="314"/>
      <c r="J2" s="314"/>
      <c r="K2" s="314"/>
      <c r="L2" s="315"/>
      <c r="M2" s="311"/>
      <c r="N2" s="312">
        <f>484*36</f>
        <v>17424</v>
      </c>
      <c r="O2" s="311">
        <f>12*10</f>
        <v>120</v>
      </c>
      <c r="P2" s="316">
        <v>0.85499999999999998</v>
      </c>
      <c r="Q2" s="92"/>
      <c r="R2" s="92"/>
      <c r="S2" s="92"/>
    </row>
    <row r="3" spans="1:22" ht="30" customHeight="1" x14ac:dyDescent="0.2">
      <c r="A3" s="181" t="s">
        <v>111</v>
      </c>
      <c r="B3" s="337" t="s">
        <v>112</v>
      </c>
      <c r="C3" s="338" t="s">
        <v>1002</v>
      </c>
      <c r="D3" s="338" t="s">
        <v>1012</v>
      </c>
      <c r="E3" s="309" t="s">
        <v>1049</v>
      </c>
      <c r="F3" s="307" t="s">
        <v>1040</v>
      </c>
      <c r="G3" s="307" t="s">
        <v>1034</v>
      </c>
      <c r="H3" s="307" t="s">
        <v>1035</v>
      </c>
      <c r="I3" s="307" t="s">
        <v>1036</v>
      </c>
      <c r="J3" s="307" t="s">
        <v>1037</v>
      </c>
      <c r="K3" s="307" t="s">
        <v>1038</v>
      </c>
      <c r="L3" s="181" t="s">
        <v>115</v>
      </c>
      <c r="M3" s="311"/>
      <c r="N3" s="312">
        <f>(N2*P2)</f>
        <v>14897.52</v>
      </c>
      <c r="O3" s="311">
        <f>(O2*P2)</f>
        <v>102.6</v>
      </c>
      <c r="P3" s="311">
        <f>N3+O3</f>
        <v>15000.12</v>
      </c>
      <c r="Q3" s="92"/>
      <c r="R3" s="92"/>
      <c r="S3" s="92"/>
    </row>
    <row r="4" spans="1:22" ht="22.5" customHeight="1" x14ac:dyDescent="0.2">
      <c r="A4" s="432" t="s">
        <v>952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4"/>
      <c r="M4" s="311"/>
      <c r="N4" s="312"/>
      <c r="O4" s="311"/>
      <c r="P4" s="311"/>
      <c r="Q4" s="92"/>
      <c r="R4" s="92"/>
      <c r="S4" s="92"/>
    </row>
    <row r="5" spans="1:22" ht="28.5" customHeight="1" x14ac:dyDescent="0.2">
      <c r="A5" s="187" t="s">
        <v>780</v>
      </c>
      <c r="B5" s="333" t="s">
        <v>158</v>
      </c>
      <c r="C5" s="339">
        <v>1320</v>
      </c>
      <c r="D5" s="339" t="s">
        <v>1013</v>
      </c>
      <c r="E5" s="340" t="s">
        <v>1120</v>
      </c>
      <c r="F5" s="341">
        <f>C5-G5</f>
        <v>1320</v>
      </c>
      <c r="G5" s="342">
        <f>SUM(H5:K5)</f>
        <v>0</v>
      </c>
      <c r="H5" s="342">
        <v>0</v>
      </c>
      <c r="I5" s="342">
        <v>0</v>
      </c>
      <c r="J5" s="342">
        <v>0</v>
      </c>
      <c r="K5" s="342">
        <v>0</v>
      </c>
      <c r="L5" s="178" t="s">
        <v>1130</v>
      </c>
      <c r="M5" s="311"/>
      <c r="N5" s="312" t="s">
        <v>866</v>
      </c>
      <c r="O5" s="311">
        <f>220*6</f>
        <v>1320</v>
      </c>
      <c r="P5" s="311"/>
      <c r="Q5" s="92"/>
      <c r="R5" s="92"/>
      <c r="S5" s="92"/>
      <c r="V5" s="35"/>
    </row>
    <row r="6" spans="1:22" ht="15" customHeight="1" x14ac:dyDescent="0.2">
      <c r="A6" s="187" t="s">
        <v>781</v>
      </c>
      <c r="B6" s="179" t="s">
        <v>949</v>
      </c>
      <c r="C6" s="339">
        <v>150</v>
      </c>
      <c r="D6" s="339" t="s">
        <v>1013</v>
      </c>
      <c r="E6" s="343" t="s">
        <v>1062</v>
      </c>
      <c r="F6" s="341">
        <f t="shared" ref="F6:F27" si="0">C6-G6</f>
        <v>150</v>
      </c>
      <c r="G6" s="342">
        <f t="shared" ref="G6:G26" si="1">SUM(H6:K6)</f>
        <v>0</v>
      </c>
      <c r="H6" s="342">
        <v>0</v>
      </c>
      <c r="I6" s="342">
        <v>0</v>
      </c>
      <c r="J6" s="342">
        <v>0</v>
      </c>
      <c r="K6" s="342">
        <v>0</v>
      </c>
      <c r="L6" s="178" t="s">
        <v>639</v>
      </c>
      <c r="M6" s="311"/>
      <c r="N6" s="312"/>
      <c r="O6" s="311"/>
      <c r="P6" s="311"/>
      <c r="Q6" s="92"/>
      <c r="R6" s="92"/>
      <c r="S6" s="92"/>
      <c r="V6" s="35"/>
    </row>
    <row r="7" spans="1:22" ht="24" hidden="1" x14ac:dyDescent="0.2">
      <c r="A7" s="344"/>
      <c r="B7" s="317" t="s">
        <v>867</v>
      </c>
      <c r="C7" s="345"/>
      <c r="D7" s="345"/>
      <c r="E7" s="317"/>
      <c r="F7" s="341">
        <f t="shared" si="0"/>
        <v>0</v>
      </c>
      <c r="G7" s="342">
        <f t="shared" si="1"/>
        <v>0</v>
      </c>
      <c r="H7" s="346">
        <v>0</v>
      </c>
      <c r="I7" s="346">
        <v>0</v>
      </c>
      <c r="J7" s="346">
        <v>0</v>
      </c>
      <c r="K7" s="346">
        <v>0</v>
      </c>
      <c r="L7" s="337"/>
      <c r="M7" s="311"/>
      <c r="N7" s="312"/>
      <c r="O7" s="311"/>
      <c r="P7" s="311"/>
      <c r="Q7" s="92"/>
      <c r="R7" s="92"/>
      <c r="S7" s="92"/>
    </row>
    <row r="8" spans="1:22" ht="24" hidden="1" x14ac:dyDescent="0.2">
      <c r="A8" s="187" t="s">
        <v>782</v>
      </c>
      <c r="B8" s="179" t="s">
        <v>786</v>
      </c>
      <c r="C8" s="339"/>
      <c r="D8" s="339"/>
      <c r="E8" s="347"/>
      <c r="F8" s="341">
        <f t="shared" si="0"/>
        <v>0</v>
      </c>
      <c r="G8" s="342">
        <f t="shared" si="1"/>
        <v>0</v>
      </c>
      <c r="H8" s="342">
        <v>0</v>
      </c>
      <c r="I8" s="342">
        <v>0</v>
      </c>
      <c r="J8" s="342">
        <v>0</v>
      </c>
      <c r="K8" s="342">
        <v>0</v>
      </c>
      <c r="L8" s="178" t="s">
        <v>143</v>
      </c>
      <c r="M8" s="311"/>
      <c r="N8" s="312" t="s">
        <v>868</v>
      </c>
      <c r="O8" s="311"/>
      <c r="P8" s="311"/>
      <c r="Q8" s="92"/>
      <c r="R8" s="92"/>
      <c r="S8" s="92"/>
      <c r="V8" s="35"/>
    </row>
    <row r="9" spans="1:22" ht="36" x14ac:dyDescent="0.2">
      <c r="A9" s="327" t="s">
        <v>782</v>
      </c>
      <c r="B9" s="319" t="s">
        <v>994</v>
      </c>
      <c r="C9" s="348">
        <v>500</v>
      </c>
      <c r="D9" s="348" t="s">
        <v>1013</v>
      </c>
      <c r="E9" s="319" t="s">
        <v>1124</v>
      </c>
      <c r="F9" s="341">
        <f t="shared" si="0"/>
        <v>500</v>
      </c>
      <c r="G9" s="342">
        <f t="shared" si="1"/>
        <v>0</v>
      </c>
      <c r="H9" s="346">
        <v>0</v>
      </c>
      <c r="I9" s="346">
        <v>0</v>
      </c>
      <c r="J9" s="346">
        <v>0</v>
      </c>
      <c r="K9" s="346">
        <v>0</v>
      </c>
      <c r="L9" s="349" t="s">
        <v>143</v>
      </c>
      <c r="M9" s="311"/>
      <c r="N9" s="312"/>
      <c r="O9" s="311"/>
      <c r="P9" s="311"/>
      <c r="Q9" s="92"/>
      <c r="R9" s="92"/>
      <c r="S9" s="92"/>
    </row>
    <row r="10" spans="1:22" ht="24" customHeight="1" x14ac:dyDescent="0.2">
      <c r="A10" s="187" t="s">
        <v>784</v>
      </c>
      <c r="B10" s="179" t="s">
        <v>939</v>
      </c>
      <c r="C10" s="339">
        <v>500</v>
      </c>
      <c r="D10" s="339" t="s">
        <v>1013</v>
      </c>
      <c r="E10" s="350" t="s">
        <v>1157</v>
      </c>
      <c r="F10" s="341">
        <f t="shared" si="0"/>
        <v>500</v>
      </c>
      <c r="G10" s="342">
        <f t="shared" si="1"/>
        <v>0</v>
      </c>
      <c r="H10" s="351">
        <v>0</v>
      </c>
      <c r="I10" s="351">
        <v>0</v>
      </c>
      <c r="J10" s="351">
        <v>0</v>
      </c>
      <c r="K10" s="351">
        <v>0</v>
      </c>
      <c r="L10" s="178" t="s">
        <v>143</v>
      </c>
      <c r="M10" s="311"/>
      <c r="N10" s="312"/>
      <c r="O10" s="311"/>
      <c r="P10" s="311"/>
      <c r="Q10" s="92"/>
      <c r="R10" s="92"/>
      <c r="S10" s="92"/>
      <c r="V10" s="35"/>
    </row>
    <row r="11" spans="1:22" ht="34.5" customHeight="1" x14ac:dyDescent="0.2">
      <c r="A11" s="187" t="s">
        <v>785</v>
      </c>
      <c r="B11" s="179" t="s">
        <v>938</v>
      </c>
      <c r="C11" s="352">
        <v>700</v>
      </c>
      <c r="D11" s="352" t="s">
        <v>1013</v>
      </c>
      <c r="E11" s="353" t="s">
        <v>1063</v>
      </c>
      <c r="F11" s="341">
        <f t="shared" si="0"/>
        <v>700</v>
      </c>
      <c r="G11" s="342">
        <f t="shared" si="1"/>
        <v>0</v>
      </c>
      <c r="H11" s="351">
        <v>0</v>
      </c>
      <c r="I11" s="354">
        <v>0</v>
      </c>
      <c r="J11" s="354">
        <v>0</v>
      </c>
      <c r="K11" s="354">
        <v>0</v>
      </c>
      <c r="L11" s="178" t="s">
        <v>143</v>
      </c>
      <c r="M11" s="311" t="s">
        <v>1014</v>
      </c>
      <c r="N11" s="312" t="s">
        <v>1014</v>
      </c>
      <c r="O11" s="311"/>
      <c r="P11" s="311"/>
      <c r="Q11" s="92"/>
      <c r="R11" s="92"/>
      <c r="S11" s="92"/>
      <c r="V11" s="35"/>
    </row>
    <row r="12" spans="1:22" ht="46.5" customHeight="1" x14ac:dyDescent="0.2">
      <c r="A12" s="187" t="s">
        <v>787</v>
      </c>
      <c r="B12" s="179" t="s">
        <v>937</v>
      </c>
      <c r="C12" s="339">
        <v>50</v>
      </c>
      <c r="D12" s="339" t="s">
        <v>1013</v>
      </c>
      <c r="E12" s="319" t="s">
        <v>1064</v>
      </c>
      <c r="F12" s="341">
        <f t="shared" si="0"/>
        <v>50</v>
      </c>
      <c r="G12" s="342">
        <f t="shared" si="1"/>
        <v>0</v>
      </c>
      <c r="H12" s="351">
        <v>0</v>
      </c>
      <c r="I12" s="351">
        <v>0</v>
      </c>
      <c r="J12" s="351">
        <v>0</v>
      </c>
      <c r="K12" s="351">
        <v>0</v>
      </c>
      <c r="L12" s="178" t="s">
        <v>1130</v>
      </c>
      <c r="M12" s="311"/>
      <c r="N12" s="312" t="s">
        <v>869</v>
      </c>
      <c r="O12" s="311"/>
      <c r="P12" s="311"/>
      <c r="Q12" s="92"/>
      <c r="R12" s="92"/>
      <c r="S12" s="92"/>
      <c r="V12" s="35"/>
    </row>
    <row r="13" spans="1:22" ht="45.75" customHeight="1" x14ac:dyDescent="0.2">
      <c r="A13" s="187" t="s">
        <v>788</v>
      </c>
      <c r="B13" s="179" t="s">
        <v>936</v>
      </c>
      <c r="C13" s="339">
        <v>200</v>
      </c>
      <c r="D13" s="339"/>
      <c r="E13" s="319" t="s">
        <v>1065</v>
      </c>
      <c r="F13" s="341">
        <f t="shared" si="0"/>
        <v>200</v>
      </c>
      <c r="G13" s="342">
        <f t="shared" si="1"/>
        <v>0</v>
      </c>
      <c r="H13" s="351">
        <v>0</v>
      </c>
      <c r="I13" s="351">
        <v>0</v>
      </c>
      <c r="J13" s="351">
        <v>0</v>
      </c>
      <c r="K13" s="351">
        <v>0</v>
      </c>
      <c r="L13" s="178" t="s">
        <v>1130</v>
      </c>
      <c r="M13" s="311"/>
      <c r="N13" s="312" t="s">
        <v>869</v>
      </c>
      <c r="O13" s="311"/>
      <c r="P13" s="311"/>
      <c r="Q13" s="92"/>
      <c r="R13" s="92"/>
      <c r="S13" s="92"/>
      <c r="V13" s="35"/>
    </row>
    <row r="14" spans="1:22" ht="24" x14ac:dyDescent="0.2">
      <c r="A14" s="187" t="s">
        <v>789</v>
      </c>
      <c r="B14" s="179" t="s">
        <v>935</v>
      </c>
      <c r="C14" s="339">
        <v>300</v>
      </c>
      <c r="D14" s="339" t="s">
        <v>1013</v>
      </c>
      <c r="E14" s="319" t="s">
        <v>1048</v>
      </c>
      <c r="F14" s="341">
        <f t="shared" si="0"/>
        <v>300</v>
      </c>
      <c r="G14" s="342">
        <f t="shared" si="1"/>
        <v>0</v>
      </c>
      <c r="H14" s="351">
        <v>0</v>
      </c>
      <c r="I14" s="351">
        <v>0</v>
      </c>
      <c r="J14" s="351">
        <v>0</v>
      </c>
      <c r="K14" s="351">
        <v>0</v>
      </c>
      <c r="L14" s="178" t="s">
        <v>184</v>
      </c>
      <c r="M14" s="311"/>
      <c r="N14" s="312"/>
      <c r="O14" s="311"/>
      <c r="P14" s="311"/>
      <c r="Q14" s="92"/>
      <c r="R14" s="92"/>
      <c r="S14" s="92"/>
      <c r="V14" s="35"/>
    </row>
    <row r="15" spans="1:22" ht="38.25" customHeight="1" x14ac:dyDescent="0.2">
      <c r="A15" s="187" t="s">
        <v>790</v>
      </c>
      <c r="B15" s="179" t="s">
        <v>934</v>
      </c>
      <c r="C15" s="339">
        <v>4750</v>
      </c>
      <c r="D15" s="339" t="s">
        <v>1013</v>
      </c>
      <c r="E15" s="179" t="s">
        <v>1156</v>
      </c>
      <c r="F15" s="341">
        <f t="shared" si="0"/>
        <v>4750</v>
      </c>
      <c r="G15" s="342">
        <f t="shared" si="1"/>
        <v>0</v>
      </c>
      <c r="H15" s="351">
        <v>0</v>
      </c>
      <c r="I15" s="351">
        <v>0</v>
      </c>
      <c r="J15" s="351">
        <v>0</v>
      </c>
      <c r="K15" s="351">
        <v>0</v>
      </c>
      <c r="L15" s="349" t="s">
        <v>976</v>
      </c>
      <c r="M15" s="311"/>
      <c r="N15" s="355" t="s">
        <v>870</v>
      </c>
      <c r="O15" s="312"/>
      <c r="P15" s="311"/>
      <c r="Q15" s="92"/>
      <c r="R15" s="92"/>
      <c r="S15" s="92"/>
      <c r="V15" s="35"/>
    </row>
    <row r="16" spans="1:22" ht="31.5" customHeight="1" x14ac:dyDescent="0.2">
      <c r="A16" s="187" t="s">
        <v>792</v>
      </c>
      <c r="B16" s="179" t="s">
        <v>1093</v>
      </c>
      <c r="C16" s="339">
        <v>0</v>
      </c>
      <c r="D16" s="339" t="s">
        <v>1013</v>
      </c>
      <c r="E16" s="179" t="s">
        <v>1182</v>
      </c>
      <c r="F16" s="455">
        <v>0</v>
      </c>
      <c r="G16" s="342">
        <f t="shared" si="1"/>
        <v>0</v>
      </c>
      <c r="H16" s="351">
        <v>0</v>
      </c>
      <c r="I16" s="351">
        <v>0</v>
      </c>
      <c r="J16" s="351">
        <v>0</v>
      </c>
      <c r="K16" s="351">
        <v>0</v>
      </c>
      <c r="L16" s="178" t="s">
        <v>1130</v>
      </c>
      <c r="M16" s="311"/>
      <c r="N16" s="312"/>
      <c r="O16" s="311"/>
      <c r="P16" s="311"/>
      <c r="Q16" s="92"/>
      <c r="R16" s="92"/>
      <c r="S16" s="92"/>
      <c r="V16" s="35"/>
    </row>
    <row r="17" spans="1:23" ht="24" x14ac:dyDescent="0.2">
      <c r="A17" s="187" t="s">
        <v>794</v>
      </c>
      <c r="B17" s="179" t="s">
        <v>157</v>
      </c>
      <c r="C17" s="339">
        <v>150</v>
      </c>
      <c r="D17" s="339" t="s">
        <v>1013</v>
      </c>
      <c r="E17" s="179" t="s">
        <v>975</v>
      </c>
      <c r="F17" s="341">
        <f t="shared" si="0"/>
        <v>150</v>
      </c>
      <c r="G17" s="342">
        <f t="shared" si="1"/>
        <v>0</v>
      </c>
      <c r="H17" s="351">
        <v>0</v>
      </c>
      <c r="I17" s="351">
        <v>0</v>
      </c>
      <c r="J17" s="351">
        <v>0</v>
      </c>
      <c r="K17" s="351">
        <v>0</v>
      </c>
      <c r="L17" s="178" t="s">
        <v>990</v>
      </c>
      <c r="M17" s="311"/>
      <c r="N17" s="312"/>
      <c r="O17" s="311"/>
      <c r="P17" s="311"/>
      <c r="Q17" s="92"/>
      <c r="R17" s="92"/>
      <c r="S17" s="92"/>
      <c r="V17" s="35"/>
    </row>
    <row r="18" spans="1:23" ht="30" customHeight="1" x14ac:dyDescent="0.2">
      <c r="A18" s="187" t="s">
        <v>1184</v>
      </c>
      <c r="B18" s="333" t="s">
        <v>933</v>
      </c>
      <c r="C18" s="339">
        <v>3000</v>
      </c>
      <c r="D18" s="339" t="s">
        <v>1013</v>
      </c>
      <c r="E18" s="333" t="s">
        <v>1094</v>
      </c>
      <c r="F18" s="341">
        <f t="shared" si="0"/>
        <v>3000</v>
      </c>
      <c r="G18" s="342">
        <f t="shared" si="1"/>
        <v>0</v>
      </c>
      <c r="H18" s="342">
        <v>0</v>
      </c>
      <c r="I18" s="342">
        <v>0</v>
      </c>
      <c r="J18" s="342">
        <v>0</v>
      </c>
      <c r="K18" s="342">
        <v>0</v>
      </c>
      <c r="L18" s="178" t="s">
        <v>871</v>
      </c>
      <c r="M18" s="311"/>
      <c r="N18" s="356" t="s">
        <v>872</v>
      </c>
      <c r="O18" s="311"/>
      <c r="P18" s="311"/>
      <c r="Q18" s="92"/>
      <c r="R18" s="92"/>
      <c r="S18" s="92"/>
      <c r="V18" s="35"/>
    </row>
    <row r="19" spans="1:23" ht="19.5" customHeight="1" x14ac:dyDescent="0.2">
      <c r="A19" s="187" t="s">
        <v>729</v>
      </c>
      <c r="B19" s="333" t="s">
        <v>931</v>
      </c>
      <c r="C19" s="339">
        <v>1000</v>
      </c>
      <c r="D19" s="339"/>
      <c r="E19" s="179" t="s">
        <v>1133</v>
      </c>
      <c r="F19" s="455">
        <v>5500</v>
      </c>
      <c r="G19" s="342">
        <f t="shared" si="1"/>
        <v>0</v>
      </c>
      <c r="H19" s="342">
        <v>0</v>
      </c>
      <c r="I19" s="342">
        <v>0</v>
      </c>
      <c r="J19" s="342">
        <v>0</v>
      </c>
      <c r="K19" s="342">
        <v>0</v>
      </c>
      <c r="L19" s="178" t="s">
        <v>1130</v>
      </c>
      <c r="M19" s="311"/>
      <c r="N19" s="312"/>
      <c r="O19" s="311"/>
      <c r="P19" s="311"/>
      <c r="Q19" s="92"/>
      <c r="R19" s="92"/>
      <c r="S19" s="92"/>
      <c r="V19" s="35"/>
    </row>
    <row r="20" spans="1:23" ht="24" x14ac:dyDescent="0.2">
      <c r="A20" s="187" t="s">
        <v>795</v>
      </c>
      <c r="B20" s="179" t="s">
        <v>932</v>
      </c>
      <c r="C20" s="339">
        <v>150</v>
      </c>
      <c r="D20" s="339" t="s">
        <v>1013</v>
      </c>
      <c r="E20" s="179" t="s">
        <v>1134</v>
      </c>
      <c r="F20" s="341">
        <f t="shared" si="0"/>
        <v>150</v>
      </c>
      <c r="G20" s="342">
        <f t="shared" si="1"/>
        <v>0</v>
      </c>
      <c r="H20" s="342">
        <v>0</v>
      </c>
      <c r="I20" s="342">
        <v>0</v>
      </c>
      <c r="J20" s="342">
        <v>0</v>
      </c>
      <c r="K20" s="342">
        <v>0</v>
      </c>
      <c r="L20" s="178" t="s">
        <v>184</v>
      </c>
      <c r="M20" s="311"/>
      <c r="N20" s="312"/>
      <c r="O20" s="311"/>
      <c r="P20" s="311"/>
      <c r="Q20" s="92"/>
      <c r="R20" s="92"/>
      <c r="S20" s="92"/>
      <c r="V20" s="35"/>
    </row>
    <row r="21" spans="1:23" ht="37.5" customHeight="1" x14ac:dyDescent="0.2">
      <c r="A21" s="187" t="s">
        <v>796</v>
      </c>
      <c r="B21" s="179" t="s">
        <v>1044</v>
      </c>
      <c r="C21" s="339">
        <v>8500</v>
      </c>
      <c r="D21" s="339"/>
      <c r="E21" s="350" t="s">
        <v>1135</v>
      </c>
      <c r="F21" s="341">
        <f t="shared" si="0"/>
        <v>8500</v>
      </c>
      <c r="G21" s="342">
        <f t="shared" si="1"/>
        <v>0</v>
      </c>
      <c r="H21" s="342">
        <v>0</v>
      </c>
      <c r="I21" s="342">
        <v>0</v>
      </c>
      <c r="J21" s="342">
        <v>0</v>
      </c>
      <c r="K21" s="342">
        <v>0</v>
      </c>
      <c r="L21" s="178" t="s">
        <v>412</v>
      </c>
      <c r="M21" s="311"/>
      <c r="N21" s="312"/>
      <c r="O21" s="311"/>
      <c r="P21" s="311"/>
      <c r="Q21" s="92"/>
      <c r="R21" s="92"/>
      <c r="S21" s="92"/>
      <c r="V21" s="35"/>
    </row>
    <row r="22" spans="1:23" s="171" customFormat="1" ht="13.5" x14ac:dyDescent="0.25">
      <c r="A22" s="178" t="s">
        <v>797</v>
      </c>
      <c r="B22" s="179" t="s">
        <v>955</v>
      </c>
      <c r="C22" s="360">
        <v>6500</v>
      </c>
      <c r="D22" s="360"/>
      <c r="E22" s="179" t="s">
        <v>1167</v>
      </c>
      <c r="F22" s="341">
        <f t="shared" si="0"/>
        <v>6500</v>
      </c>
      <c r="G22" s="342">
        <f t="shared" si="1"/>
        <v>0</v>
      </c>
      <c r="H22" s="342">
        <v>0</v>
      </c>
      <c r="I22" s="342">
        <v>0</v>
      </c>
      <c r="J22" s="342">
        <v>0</v>
      </c>
      <c r="K22" s="342">
        <v>0</v>
      </c>
      <c r="L22" s="178" t="s">
        <v>1130</v>
      </c>
      <c r="M22" s="361"/>
      <c r="N22" s="362"/>
      <c r="O22" s="361"/>
      <c r="P22" s="361"/>
      <c r="Q22" s="169"/>
      <c r="R22" s="169"/>
      <c r="S22" s="169"/>
      <c r="V22" s="173"/>
      <c r="W22" s="173"/>
    </row>
    <row r="23" spans="1:23" s="171" customFormat="1" ht="36" x14ac:dyDescent="0.25">
      <c r="A23" s="178" t="s">
        <v>728</v>
      </c>
      <c r="B23" s="179" t="s">
        <v>1154</v>
      </c>
      <c r="C23" s="360">
        <v>5500</v>
      </c>
      <c r="D23" s="360" t="s">
        <v>1013</v>
      </c>
      <c r="E23" s="179" t="s">
        <v>1144</v>
      </c>
      <c r="F23" s="455">
        <v>5500</v>
      </c>
      <c r="G23" s="342"/>
      <c r="H23" s="342"/>
      <c r="I23" s="342"/>
      <c r="J23" s="342"/>
      <c r="K23" s="342"/>
      <c r="L23" s="178" t="s">
        <v>1110</v>
      </c>
      <c r="M23" s="361"/>
      <c r="N23" s="362"/>
      <c r="O23" s="361"/>
      <c r="P23" s="361"/>
      <c r="Q23" s="169"/>
      <c r="R23" s="169"/>
      <c r="S23" s="169"/>
      <c r="V23" s="173"/>
      <c r="W23" s="173"/>
    </row>
    <row r="24" spans="1:23" s="171" customFormat="1" ht="13.5" x14ac:dyDescent="0.25">
      <c r="A24" s="178" t="s">
        <v>727</v>
      </c>
      <c r="B24" s="179" t="s">
        <v>1185</v>
      </c>
      <c r="C24" s="360">
        <v>600</v>
      </c>
      <c r="D24" s="360" t="s">
        <v>1013</v>
      </c>
      <c r="E24" s="179" t="s">
        <v>1186</v>
      </c>
      <c r="F24" s="455">
        <v>600</v>
      </c>
      <c r="G24" s="342"/>
      <c r="H24" s="342"/>
      <c r="I24" s="342"/>
      <c r="J24" s="342"/>
      <c r="K24" s="342"/>
      <c r="L24" s="178"/>
      <c r="M24" s="361"/>
      <c r="N24" s="362"/>
      <c r="O24" s="361"/>
      <c r="P24" s="361"/>
      <c r="Q24" s="169"/>
      <c r="R24" s="169"/>
      <c r="S24" s="169"/>
      <c r="V24" s="173"/>
      <c r="W24" s="173"/>
    </row>
    <row r="25" spans="1:23" s="171" customFormat="1" ht="24" x14ac:dyDescent="0.25">
      <c r="A25" s="178" t="s">
        <v>1092</v>
      </c>
      <c r="B25" s="179" t="s">
        <v>1190</v>
      </c>
      <c r="C25" s="360">
        <v>0</v>
      </c>
      <c r="D25" s="360"/>
      <c r="E25" s="179" t="s">
        <v>1189</v>
      </c>
      <c r="F25" s="455">
        <v>0</v>
      </c>
      <c r="G25" s="342"/>
      <c r="H25" s="342"/>
      <c r="I25" s="342"/>
      <c r="J25" s="342"/>
      <c r="K25" s="342"/>
      <c r="L25" s="178"/>
      <c r="M25" s="361"/>
      <c r="N25" s="362"/>
      <c r="O25" s="361"/>
      <c r="P25" s="361"/>
      <c r="Q25" s="169"/>
      <c r="R25" s="169"/>
      <c r="S25" s="169"/>
      <c r="V25" s="173"/>
      <c r="W25" s="173"/>
    </row>
    <row r="26" spans="1:23" ht="26.25" customHeight="1" x14ac:dyDescent="0.2">
      <c r="A26" s="187" t="s">
        <v>1188</v>
      </c>
      <c r="B26" s="179" t="s">
        <v>154</v>
      </c>
      <c r="C26" s="339">
        <v>500</v>
      </c>
      <c r="D26" s="339" t="s">
        <v>1013</v>
      </c>
      <c r="E26" s="350" t="s">
        <v>1087</v>
      </c>
      <c r="F26" s="341">
        <f t="shared" si="0"/>
        <v>500</v>
      </c>
      <c r="G26" s="342">
        <f t="shared" si="1"/>
        <v>0</v>
      </c>
      <c r="H26" s="342">
        <v>0</v>
      </c>
      <c r="I26" s="342">
        <v>0</v>
      </c>
      <c r="J26" s="342">
        <v>0</v>
      </c>
      <c r="K26" s="342">
        <v>0</v>
      </c>
      <c r="L26" s="178" t="str">
        <f>$L$16</f>
        <v>T. Walter</v>
      </c>
      <c r="M26" s="311"/>
      <c r="N26" s="312"/>
      <c r="O26" s="311"/>
      <c r="P26" s="311"/>
      <c r="Q26" s="92"/>
      <c r="R26" s="92"/>
      <c r="S26" s="92"/>
      <c r="V26" s="35"/>
    </row>
    <row r="27" spans="1:23" ht="24" customHeight="1" x14ac:dyDescent="0.2">
      <c r="A27" s="357"/>
      <c r="B27" s="358" t="s">
        <v>948</v>
      </c>
      <c r="C27" s="359">
        <f>SUM(C5:C26)</f>
        <v>34370</v>
      </c>
      <c r="D27" s="375"/>
      <c r="E27" s="377"/>
      <c r="F27" s="341">
        <f t="shared" si="0"/>
        <v>34370</v>
      </c>
      <c r="G27" s="363">
        <f>SUM(G5:G26)</f>
        <v>0</v>
      </c>
      <c r="H27" s="342">
        <v>0</v>
      </c>
      <c r="I27" s="342">
        <v>0</v>
      </c>
      <c r="J27" s="342">
        <v>0</v>
      </c>
      <c r="K27" s="342">
        <v>0</v>
      </c>
      <c r="L27" s="178"/>
      <c r="M27" s="311"/>
      <c r="N27" s="312"/>
      <c r="O27" s="311"/>
      <c r="P27" s="311"/>
      <c r="Q27" s="92"/>
      <c r="R27" s="92"/>
      <c r="S27" s="92"/>
      <c r="V27" s="35"/>
    </row>
    <row r="28" spans="1:23" x14ac:dyDescent="0.2">
      <c r="A28" s="88"/>
      <c r="B28" s="296" t="s">
        <v>992</v>
      </c>
      <c r="C28" s="297"/>
      <c r="D28" s="297"/>
      <c r="E28" s="152"/>
      <c r="F28" s="152"/>
      <c r="G28" s="298"/>
      <c r="H28" s="299"/>
      <c r="I28" s="299"/>
      <c r="J28" s="299"/>
      <c r="K28" s="299"/>
      <c r="L28" s="212"/>
      <c r="M28" s="92"/>
      <c r="N28" s="99"/>
      <c r="O28" s="92"/>
      <c r="P28" s="92"/>
      <c r="Q28" s="92"/>
      <c r="R28" s="92"/>
      <c r="S28" s="92"/>
    </row>
    <row r="29" spans="1:23" x14ac:dyDescent="0.2">
      <c r="A29" t="s">
        <v>1183</v>
      </c>
    </row>
  </sheetData>
  <mergeCells count="2">
    <mergeCell ref="A2:E2"/>
    <mergeCell ref="A4:L4"/>
  </mergeCells>
  <pageMargins left="0.45" right="0.45" top="0.75" bottom="0.75" header="0.3" footer="0.3"/>
  <pageSetup scale="50" fitToHeight="0" orientation="landscape" r:id="rId1"/>
  <headerFooter>
    <oddHeader>&amp;CCouncil 8600 Budget Fraternal Year 2023-2024</oddHeader>
  </headerFooter>
  <colBreaks count="2" manualBreakCount="2">
    <brk id="6" max="39" man="1"/>
    <brk id="1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942C2-1F6C-4156-AB57-0EDACA969662}">
  <sheetPr>
    <pageSetUpPr fitToPage="1"/>
  </sheetPr>
  <dimension ref="A1:AA21"/>
  <sheetViews>
    <sheetView view="pageLayout" topLeftCell="A2" zoomScaleNormal="98" workbookViewId="0">
      <selection activeCell="L11" sqref="L11"/>
    </sheetView>
  </sheetViews>
  <sheetFormatPr defaultRowHeight="12.75" x14ac:dyDescent="0.2"/>
  <cols>
    <col min="1" max="1" width="6.85546875" customWidth="1"/>
    <col min="2" max="2" width="27.5703125" style="148" customWidth="1"/>
    <col min="3" max="3" width="13" style="164" customWidth="1"/>
    <col min="4" max="4" width="7.7109375" style="164" bestFit="1" customWidth="1"/>
    <col min="5" max="5" width="41" style="148" customWidth="1"/>
    <col min="6" max="6" width="12.42578125" style="148" customWidth="1"/>
    <col min="7" max="11" width="11" style="164" customWidth="1"/>
    <col min="12" max="12" width="13.28515625" style="168" customWidth="1"/>
    <col min="13" max="13" width="23" customWidth="1"/>
    <col min="14" max="14" width="18.5703125" style="148" customWidth="1"/>
    <col min="15" max="15" width="11" customWidth="1"/>
    <col min="16" max="16" width="9" customWidth="1"/>
    <col min="17" max="21" width="9.140625" customWidth="1"/>
    <col min="22" max="22" width="12.7109375" customWidth="1"/>
    <col min="23" max="23" width="11.5703125" style="54" customWidth="1"/>
  </cols>
  <sheetData>
    <row r="1" spans="1:23" ht="24" hidden="1" x14ac:dyDescent="0.2">
      <c r="A1" s="88"/>
      <c r="B1" s="89" t="s">
        <v>851</v>
      </c>
      <c r="C1" s="161"/>
      <c r="D1" s="161"/>
      <c r="E1" s="90" t="e">
        <f>#REF!</f>
        <v>#REF!</v>
      </c>
      <c r="F1" s="90"/>
      <c r="G1" s="161"/>
      <c r="H1" s="161"/>
      <c r="I1" s="161"/>
      <c r="J1" s="161"/>
      <c r="K1" s="161"/>
      <c r="L1" s="91" t="s">
        <v>852</v>
      </c>
      <c r="M1" s="92"/>
      <c r="N1" s="99"/>
      <c r="O1" s="92"/>
      <c r="P1" s="92"/>
      <c r="Q1" s="92"/>
      <c r="R1" s="92"/>
      <c r="S1" s="92"/>
    </row>
    <row r="2" spans="1:23" ht="12.75" customHeight="1" x14ac:dyDescent="0.2">
      <c r="A2" s="429" t="str">
        <f>Income!A2</f>
        <v xml:space="preserve">2023-2024 Council  8600 Budget, Grand Knight Gordon Goetz </v>
      </c>
      <c r="B2" s="420"/>
      <c r="C2" s="420"/>
      <c r="D2" s="420"/>
      <c r="E2" s="420"/>
      <c r="F2" s="420"/>
      <c r="G2" s="420"/>
      <c r="H2" s="420"/>
      <c r="I2" s="416"/>
      <c r="J2" s="241"/>
      <c r="K2" s="241"/>
      <c r="L2" s="155"/>
      <c r="M2" s="92"/>
      <c r="N2" s="99">
        <f>484*36</f>
        <v>17424</v>
      </c>
      <c r="O2" s="92">
        <f>12*10</f>
        <v>120</v>
      </c>
      <c r="P2" s="93">
        <v>0.85499999999999998</v>
      </c>
      <c r="Q2" s="92"/>
      <c r="R2" s="92"/>
      <c r="S2" s="92"/>
    </row>
    <row r="3" spans="1:23" ht="24" x14ac:dyDescent="0.2">
      <c r="A3" s="94" t="s">
        <v>111</v>
      </c>
      <c r="B3" s="149" t="s">
        <v>112</v>
      </c>
      <c r="C3" s="200" t="s">
        <v>1002</v>
      </c>
      <c r="D3" s="200" t="s">
        <v>1012</v>
      </c>
      <c r="E3" s="96" t="s">
        <v>1050</v>
      </c>
      <c r="F3" s="200" t="s">
        <v>1040</v>
      </c>
      <c r="G3" s="200" t="s">
        <v>1034</v>
      </c>
      <c r="H3" s="200" t="s">
        <v>1035</v>
      </c>
      <c r="I3" s="200" t="s">
        <v>1036</v>
      </c>
      <c r="J3" s="200" t="s">
        <v>1037</v>
      </c>
      <c r="K3" s="200" t="s">
        <v>1038</v>
      </c>
      <c r="L3" s="94" t="s">
        <v>115</v>
      </c>
      <c r="M3" s="92"/>
      <c r="N3" s="99">
        <f>(N2*P2)</f>
        <v>14897.52</v>
      </c>
      <c r="O3" s="92">
        <f>(O2*P2)</f>
        <v>102.6</v>
      </c>
      <c r="P3" s="92">
        <f>N3+O3</f>
        <v>15000.12</v>
      </c>
      <c r="Q3" s="92"/>
      <c r="R3" s="92"/>
      <c r="S3" s="92"/>
    </row>
    <row r="4" spans="1:23" ht="24" customHeight="1" x14ac:dyDescent="0.2">
      <c r="A4" s="435" t="s">
        <v>953</v>
      </c>
      <c r="B4" s="436"/>
      <c r="C4" s="167"/>
      <c r="D4" s="167"/>
      <c r="E4" s="177"/>
      <c r="F4" s="177"/>
      <c r="G4" s="167"/>
      <c r="H4" s="167"/>
      <c r="I4" s="167"/>
      <c r="J4" s="167"/>
      <c r="K4" s="167"/>
      <c r="L4" s="202"/>
      <c r="M4" s="92"/>
      <c r="N4" s="99"/>
      <c r="O4" s="92"/>
      <c r="P4" s="92"/>
      <c r="Q4" s="92"/>
      <c r="R4" s="92"/>
      <c r="S4" s="92"/>
    </row>
    <row r="5" spans="1:23" ht="36" x14ac:dyDescent="0.2">
      <c r="A5" s="189" t="s">
        <v>28</v>
      </c>
      <c r="B5" s="177" t="s">
        <v>1021</v>
      </c>
      <c r="C5" s="383">
        <v>800</v>
      </c>
      <c r="D5" s="204"/>
      <c r="E5" s="177" t="s">
        <v>1136</v>
      </c>
      <c r="F5" s="244">
        <f>C5-G5</f>
        <v>800</v>
      </c>
      <c r="G5" s="246">
        <v>0</v>
      </c>
      <c r="H5" s="405">
        <v>0</v>
      </c>
      <c r="I5" s="405">
        <v>0</v>
      </c>
      <c r="J5" s="405">
        <v>0</v>
      </c>
      <c r="K5" s="405">
        <v>0</v>
      </c>
      <c r="L5" s="166" t="s">
        <v>973</v>
      </c>
      <c r="M5" s="92"/>
      <c r="N5" s="99"/>
      <c r="O5" s="92"/>
      <c r="P5" s="92"/>
      <c r="Q5" s="92"/>
      <c r="R5" s="92"/>
      <c r="S5" s="92"/>
      <c r="V5" s="113"/>
    </row>
    <row r="6" spans="1:23" x14ac:dyDescent="0.2">
      <c r="A6" s="189" t="s">
        <v>29</v>
      </c>
      <c r="B6" s="177" t="s">
        <v>783</v>
      </c>
      <c r="C6" s="383">
        <v>300</v>
      </c>
      <c r="D6" s="198"/>
      <c r="E6" s="153" t="s">
        <v>1137</v>
      </c>
      <c r="F6" s="244">
        <f t="shared" ref="F6:F15" si="0">C6-G6</f>
        <v>300</v>
      </c>
      <c r="G6" s="246">
        <v>0</v>
      </c>
      <c r="H6" s="247">
        <v>0</v>
      </c>
      <c r="I6" s="247">
        <v>0</v>
      </c>
      <c r="J6" s="247">
        <v>0</v>
      </c>
      <c r="K6" s="247">
        <v>0</v>
      </c>
      <c r="L6" s="166" t="s">
        <v>977</v>
      </c>
      <c r="M6" s="92"/>
      <c r="N6" s="99"/>
      <c r="O6" s="92"/>
      <c r="P6" s="92"/>
      <c r="Q6" s="92"/>
      <c r="R6" s="92"/>
      <c r="S6" s="92"/>
      <c r="V6" s="113"/>
    </row>
    <row r="7" spans="1:23" ht="24" x14ac:dyDescent="0.2">
      <c r="A7" s="189" t="s">
        <v>30</v>
      </c>
      <c r="B7" s="177" t="s">
        <v>244</v>
      </c>
      <c r="C7" s="383">
        <v>2500</v>
      </c>
      <c r="D7" s="198"/>
      <c r="E7" s="177" t="s">
        <v>1150</v>
      </c>
      <c r="F7" s="244">
        <f t="shared" si="0"/>
        <v>2500</v>
      </c>
      <c r="G7" s="246">
        <v>0</v>
      </c>
      <c r="H7" s="247">
        <v>0</v>
      </c>
      <c r="I7" s="247">
        <v>0</v>
      </c>
      <c r="J7" s="247">
        <v>0</v>
      </c>
      <c r="K7" s="247">
        <v>0</v>
      </c>
      <c r="L7" s="166" t="s">
        <v>1123</v>
      </c>
      <c r="M7" s="92"/>
      <c r="N7" s="99"/>
      <c r="O7" s="92"/>
      <c r="P7" s="92"/>
      <c r="Q7" s="92"/>
      <c r="R7" s="92"/>
      <c r="S7" s="92"/>
      <c r="V7" s="113"/>
    </row>
    <row r="8" spans="1:23" ht="24" x14ac:dyDescent="0.2">
      <c r="A8" s="189" t="s">
        <v>31</v>
      </c>
      <c r="B8" s="177" t="s">
        <v>608</v>
      </c>
      <c r="C8" s="383">
        <v>3000</v>
      </c>
      <c r="D8" s="198"/>
      <c r="E8" s="177" t="s">
        <v>1095</v>
      </c>
      <c r="F8" s="244">
        <f t="shared" si="0"/>
        <v>3000</v>
      </c>
      <c r="G8" s="246">
        <v>0</v>
      </c>
      <c r="H8" s="247">
        <v>0</v>
      </c>
      <c r="I8" s="247">
        <v>0</v>
      </c>
      <c r="J8" s="247">
        <v>0</v>
      </c>
      <c r="K8" s="247">
        <v>0</v>
      </c>
      <c r="L8" s="166" t="s">
        <v>1177</v>
      </c>
      <c r="M8" s="92"/>
      <c r="N8" s="99"/>
      <c r="O8" s="92"/>
      <c r="P8" s="92"/>
      <c r="Q8" s="92"/>
      <c r="R8" s="92"/>
      <c r="S8" s="92"/>
      <c r="V8" s="113"/>
    </row>
    <row r="9" spans="1:23" x14ac:dyDescent="0.2">
      <c r="A9" s="189" t="s">
        <v>32</v>
      </c>
      <c r="B9" s="177" t="s">
        <v>160</v>
      </c>
      <c r="C9" s="383">
        <v>500</v>
      </c>
      <c r="D9" s="198"/>
      <c r="E9" s="177" t="s">
        <v>1020</v>
      </c>
      <c r="F9" s="244">
        <f t="shared" si="0"/>
        <v>500</v>
      </c>
      <c r="G9" s="246">
        <v>0</v>
      </c>
      <c r="H9" s="247">
        <v>0</v>
      </c>
      <c r="I9" s="247">
        <v>0</v>
      </c>
      <c r="J9" s="247">
        <v>0</v>
      </c>
      <c r="K9" s="247">
        <v>0</v>
      </c>
      <c r="L9" s="166" t="s">
        <v>1178</v>
      </c>
      <c r="M9" s="92"/>
      <c r="N9" s="99"/>
      <c r="O9" s="92"/>
      <c r="P9" s="92"/>
      <c r="Q9" s="92"/>
      <c r="R9" s="92"/>
      <c r="S9" s="92"/>
      <c r="V9" s="113"/>
      <c r="W9" s="113"/>
    </row>
    <row r="10" spans="1:23" ht="24" x14ac:dyDescent="0.2">
      <c r="A10" s="189" t="s">
        <v>33</v>
      </c>
      <c r="B10" s="183" t="s">
        <v>1023</v>
      </c>
      <c r="C10" s="383">
        <v>1500</v>
      </c>
      <c r="D10" s="198" t="s">
        <v>1013</v>
      </c>
      <c r="E10" s="177" t="s">
        <v>1152</v>
      </c>
      <c r="F10" s="244">
        <f t="shared" si="0"/>
        <v>1500</v>
      </c>
      <c r="G10" s="246">
        <v>0</v>
      </c>
      <c r="H10" s="247">
        <v>0</v>
      </c>
      <c r="I10" s="247">
        <v>0</v>
      </c>
      <c r="J10" s="247">
        <v>0</v>
      </c>
      <c r="K10" s="247">
        <v>0</v>
      </c>
      <c r="L10" s="166" t="s">
        <v>973</v>
      </c>
      <c r="M10" s="92"/>
      <c r="N10" s="99"/>
      <c r="O10" s="92"/>
      <c r="P10" s="92"/>
      <c r="Q10" s="92"/>
      <c r="R10" s="92"/>
      <c r="S10" s="92"/>
      <c r="V10" s="113"/>
      <c r="W10" s="113"/>
    </row>
    <row r="11" spans="1:23" x14ac:dyDescent="0.2">
      <c r="A11" s="189" t="s">
        <v>8</v>
      </c>
      <c r="B11" s="184" t="s">
        <v>156</v>
      </c>
      <c r="C11" s="383">
        <v>200</v>
      </c>
      <c r="D11" s="198" t="s">
        <v>1013</v>
      </c>
      <c r="E11" s="177" t="s">
        <v>1138</v>
      </c>
      <c r="F11" s="244">
        <f t="shared" si="0"/>
        <v>200</v>
      </c>
      <c r="G11" s="246">
        <v>0</v>
      </c>
      <c r="H11" s="247">
        <v>0</v>
      </c>
      <c r="I11" s="247">
        <v>0</v>
      </c>
      <c r="J11" s="247">
        <v>0</v>
      </c>
      <c r="K11" s="247">
        <v>0</v>
      </c>
      <c r="L11" s="166" t="s">
        <v>1179</v>
      </c>
      <c r="M11" s="92"/>
      <c r="N11" s="99"/>
      <c r="O11" s="92"/>
      <c r="P11" s="92"/>
      <c r="Q11" s="92"/>
      <c r="R11" s="92"/>
      <c r="S11" s="92"/>
      <c r="V11" s="113"/>
      <c r="W11" s="113"/>
    </row>
    <row r="12" spans="1:23" ht="24" x14ac:dyDescent="0.2">
      <c r="A12" s="189" t="s">
        <v>34</v>
      </c>
      <c r="B12" s="177" t="s">
        <v>187</v>
      </c>
      <c r="C12" s="383">
        <v>200</v>
      </c>
      <c r="D12" s="198"/>
      <c r="E12" s="177" t="s">
        <v>1127</v>
      </c>
      <c r="F12" s="244">
        <f t="shared" si="0"/>
        <v>200</v>
      </c>
      <c r="G12" s="246">
        <v>0</v>
      </c>
      <c r="H12" s="247">
        <v>0</v>
      </c>
      <c r="I12" s="247">
        <v>0</v>
      </c>
      <c r="J12" s="247">
        <v>0</v>
      </c>
      <c r="K12" s="247">
        <v>0</v>
      </c>
      <c r="L12" s="166" t="s">
        <v>956</v>
      </c>
      <c r="M12" s="92"/>
      <c r="N12" s="99"/>
      <c r="O12" s="92"/>
      <c r="P12" s="92"/>
      <c r="Q12" s="92"/>
      <c r="R12" s="92"/>
      <c r="S12" s="92"/>
      <c r="V12" s="113"/>
      <c r="W12" s="113"/>
    </row>
    <row r="13" spans="1:23" ht="48" x14ac:dyDescent="0.2">
      <c r="A13" s="189" t="s">
        <v>35</v>
      </c>
      <c r="B13" s="184" t="s">
        <v>993</v>
      </c>
      <c r="C13" s="383">
        <v>1000</v>
      </c>
      <c r="D13" s="198"/>
      <c r="E13" s="177" t="s">
        <v>1164</v>
      </c>
      <c r="F13" s="244">
        <f t="shared" si="0"/>
        <v>1000</v>
      </c>
      <c r="G13" s="246">
        <v>0</v>
      </c>
      <c r="H13" s="247">
        <v>0</v>
      </c>
      <c r="I13" s="247">
        <v>0</v>
      </c>
      <c r="J13" s="247">
        <v>0</v>
      </c>
      <c r="K13" s="247">
        <v>0</v>
      </c>
      <c r="L13" s="166" t="s">
        <v>980</v>
      </c>
      <c r="M13" s="92"/>
      <c r="N13" s="99"/>
      <c r="O13" s="92"/>
      <c r="P13" s="92"/>
      <c r="Q13" s="92"/>
      <c r="R13" s="92"/>
      <c r="S13" s="92"/>
      <c r="V13" s="113"/>
      <c r="W13" s="113"/>
    </row>
    <row r="14" spans="1:23" ht="24" x14ac:dyDescent="0.2">
      <c r="A14" s="189" t="s">
        <v>36</v>
      </c>
      <c r="B14" s="184" t="s">
        <v>1170</v>
      </c>
      <c r="C14" s="383">
        <v>1200</v>
      </c>
      <c r="D14" s="198"/>
      <c r="E14" s="177" t="s">
        <v>1171</v>
      </c>
      <c r="F14" s="244">
        <v>1200</v>
      </c>
      <c r="G14" s="246"/>
      <c r="H14" s="247"/>
      <c r="I14" s="247"/>
      <c r="J14" s="247"/>
      <c r="K14" s="247"/>
      <c r="L14" s="166" t="s">
        <v>956</v>
      </c>
      <c r="M14" s="92"/>
      <c r="N14" s="99"/>
      <c r="O14" s="92"/>
      <c r="P14" s="92"/>
      <c r="Q14" s="92"/>
      <c r="R14" s="92"/>
      <c r="S14" s="92"/>
      <c r="V14" s="113"/>
      <c r="W14" s="113"/>
    </row>
    <row r="15" spans="1:23" x14ac:dyDescent="0.2">
      <c r="A15" s="189" t="s">
        <v>1174</v>
      </c>
      <c r="B15" s="177" t="s">
        <v>154</v>
      </c>
      <c r="C15" s="383">
        <v>500</v>
      </c>
      <c r="D15" s="198" t="s">
        <v>1013</v>
      </c>
      <c r="E15" s="153" t="s">
        <v>1086</v>
      </c>
      <c r="F15" s="244">
        <f t="shared" si="0"/>
        <v>500</v>
      </c>
      <c r="G15" s="246">
        <v>0</v>
      </c>
      <c r="H15" s="247">
        <v>0</v>
      </c>
      <c r="I15" s="247">
        <v>0</v>
      </c>
      <c r="J15" s="247">
        <v>0</v>
      </c>
      <c r="K15" s="247">
        <v>0</v>
      </c>
      <c r="L15" s="166" t="s">
        <v>979</v>
      </c>
      <c r="M15" s="92"/>
      <c r="N15" s="99"/>
      <c r="O15" s="92"/>
      <c r="P15" s="92"/>
      <c r="Q15" s="92"/>
      <c r="R15" s="92"/>
      <c r="S15" s="92"/>
      <c r="V15" s="113"/>
      <c r="W15" s="113"/>
    </row>
    <row r="16" spans="1:23" x14ac:dyDescent="0.2">
      <c r="A16" s="189"/>
      <c r="B16" s="203" t="s">
        <v>950</v>
      </c>
      <c r="C16" s="408">
        <f>SUM(C1:C15)</f>
        <v>11700</v>
      </c>
      <c r="D16" s="375"/>
      <c r="E16" s="376"/>
      <c r="F16" s="407">
        <f t="shared" ref="F16:K16" si="1">SUM(F5:F15)</f>
        <v>11700</v>
      </c>
      <c r="G16" s="406">
        <f t="shared" si="1"/>
        <v>0</v>
      </c>
      <c r="H16" s="406">
        <f t="shared" si="1"/>
        <v>0</v>
      </c>
      <c r="I16" s="406">
        <f t="shared" si="1"/>
        <v>0</v>
      </c>
      <c r="J16" s="406">
        <f t="shared" si="1"/>
        <v>0</v>
      </c>
      <c r="K16" s="406">
        <f t="shared" si="1"/>
        <v>0</v>
      </c>
      <c r="L16" s="166"/>
      <c r="M16" s="92"/>
      <c r="N16" s="99"/>
      <c r="O16" s="92"/>
      <c r="P16" s="92"/>
      <c r="Q16" s="92"/>
      <c r="R16" s="92"/>
      <c r="S16" s="92"/>
      <c r="V16" s="113"/>
      <c r="W16" s="113"/>
    </row>
    <row r="17" spans="1:27" s="54" customFormat="1" hidden="1" x14ac:dyDescent="0.2">
      <c r="A17" s="98" t="s">
        <v>916</v>
      </c>
      <c r="B17" s="104" t="s">
        <v>191</v>
      </c>
      <c r="C17" s="158"/>
      <c r="D17" s="158"/>
      <c r="E17" s="100"/>
      <c r="F17" s="100"/>
      <c r="G17" s="158"/>
      <c r="H17" s="158"/>
      <c r="I17" s="158"/>
      <c r="J17" s="158"/>
      <c r="K17" s="158"/>
      <c r="L17" s="166"/>
      <c r="M17" s="92"/>
      <c r="N17" s="99"/>
      <c r="O17" s="92"/>
      <c r="P17" s="92"/>
      <c r="Q17" s="92"/>
      <c r="R17" s="92"/>
      <c r="S17" s="92"/>
      <c r="T17"/>
      <c r="U17"/>
      <c r="V17" s="113"/>
      <c r="X17"/>
      <c r="Y17"/>
      <c r="Z17"/>
      <c r="AA17"/>
    </row>
    <row r="18" spans="1:27" s="54" customFormat="1" hidden="1" x14ac:dyDescent="0.2">
      <c r="A18" s="98" t="s">
        <v>917</v>
      </c>
      <c r="B18" s="104" t="s">
        <v>884</v>
      </c>
      <c r="C18" s="162"/>
      <c r="D18" s="162"/>
      <c r="E18" s="150" t="s">
        <v>942</v>
      </c>
      <c r="F18" s="150"/>
      <c r="G18" s="162"/>
      <c r="H18" s="162"/>
      <c r="I18" s="162"/>
      <c r="J18" s="162"/>
      <c r="K18" s="162"/>
      <c r="L18" s="181"/>
      <c r="M18" s="92"/>
      <c r="N18" s="99"/>
      <c r="O18" s="92"/>
      <c r="P18" s="92"/>
      <c r="Q18" s="92"/>
      <c r="R18" s="92"/>
      <c r="S18" s="92"/>
      <c r="T18"/>
      <c r="U18"/>
      <c r="V18" s="113"/>
      <c r="X18"/>
      <c r="Y18"/>
      <c r="Z18"/>
      <c r="AA18"/>
    </row>
    <row r="19" spans="1:27" x14ac:dyDescent="0.2">
      <c r="A19" s="92"/>
      <c r="B19" s="151"/>
      <c r="C19" s="163"/>
      <c r="D19" s="163"/>
      <c r="E19" s="154"/>
      <c r="F19" s="154"/>
      <c r="G19" s="163"/>
      <c r="H19" s="163"/>
      <c r="I19" s="163"/>
      <c r="J19" s="163"/>
      <c r="K19" s="163"/>
      <c r="L19" s="182"/>
      <c r="M19" s="92"/>
      <c r="N19" s="99"/>
      <c r="O19" s="92"/>
      <c r="P19" s="92"/>
      <c r="Q19" s="92"/>
      <c r="R19" s="92"/>
      <c r="S19" s="92"/>
    </row>
    <row r="20" spans="1:27" x14ac:dyDescent="0.2">
      <c r="A20" s="92"/>
      <c r="B20" s="151" t="s">
        <v>992</v>
      </c>
      <c r="C20" s="163"/>
      <c r="D20" s="163"/>
      <c r="E20" s="154"/>
      <c r="F20" s="154"/>
      <c r="G20" s="163"/>
      <c r="H20" s="163"/>
      <c r="I20" s="163"/>
      <c r="J20" s="163"/>
      <c r="K20" s="163"/>
      <c r="L20" s="182"/>
      <c r="M20" s="92"/>
      <c r="N20" s="99"/>
      <c r="O20" s="92"/>
      <c r="P20" s="92"/>
      <c r="Q20" s="92"/>
      <c r="R20" s="92"/>
      <c r="S20" s="92"/>
    </row>
    <row r="21" spans="1:27" ht="12.75" customHeight="1" x14ac:dyDescent="0.2">
      <c r="A21" s="88" t="s">
        <v>8</v>
      </c>
      <c r="B21" s="437" t="s">
        <v>1139</v>
      </c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92"/>
      <c r="N21" s="99"/>
      <c r="O21" s="92"/>
      <c r="P21" s="92"/>
      <c r="Q21" s="92"/>
      <c r="R21" s="92"/>
      <c r="S21" s="92"/>
    </row>
  </sheetData>
  <mergeCells count="3">
    <mergeCell ref="A4:B4"/>
    <mergeCell ref="B21:L21"/>
    <mergeCell ref="A2:I2"/>
  </mergeCells>
  <phoneticPr fontId="66" type="noConversion"/>
  <pageMargins left="0.45" right="0.45" top="0.75" bottom="0.75" header="0.3" footer="0.3"/>
  <pageSetup scale="60" fitToHeight="0" orientation="landscape" r:id="rId1"/>
  <headerFooter>
    <oddHeader>&amp;CCouncil 8600 Budget Fraternal Year 2023-2024</oddHeader>
  </headerFooter>
  <colBreaks count="1" manualBreakCount="1">
    <brk id="1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FE1B-DC59-47E4-9DB8-F82E4C192199}">
  <sheetPr>
    <pageSetUpPr fitToPage="1"/>
  </sheetPr>
  <dimension ref="A1:W17"/>
  <sheetViews>
    <sheetView view="pageLayout" zoomScaleNormal="100" workbookViewId="0">
      <selection activeCell="A12" sqref="A12"/>
    </sheetView>
  </sheetViews>
  <sheetFormatPr defaultRowHeight="12.75" x14ac:dyDescent="0.2"/>
  <cols>
    <col min="1" max="1" width="6.28515625" style="171" customWidth="1"/>
    <col min="2" max="2" width="30.140625" style="174" customWidth="1"/>
    <col min="3" max="3" width="16.42578125" style="175" customWidth="1"/>
    <col min="4" max="4" width="11" style="175" customWidth="1"/>
    <col min="5" max="5" width="39.85546875" style="174" customWidth="1"/>
    <col min="6" max="6" width="11.7109375" style="171" bestFit="1" customWidth="1"/>
    <col min="7" max="7" width="13.28515625" style="174" customWidth="1"/>
    <col min="8" max="8" width="12.7109375" style="171" bestFit="1" customWidth="1"/>
    <col min="9" max="9" width="12.7109375" style="174" bestFit="1" customWidth="1"/>
    <col min="10" max="10" width="12.5703125" style="171" customWidth="1"/>
    <col min="11" max="11" width="12.7109375" style="171" bestFit="1" customWidth="1"/>
    <col min="12" max="12" width="11.140625" style="171" bestFit="1" customWidth="1"/>
    <col min="13" max="15" width="9.140625" style="171" customWidth="1"/>
    <col min="16" max="16" width="12.7109375" style="171" customWidth="1"/>
    <col min="17" max="17" width="11.5703125" style="172" customWidth="1"/>
    <col min="18" max="16384" width="9.140625" style="171"/>
  </cols>
  <sheetData>
    <row r="1" spans="1:23" ht="16.5" x14ac:dyDescent="0.3">
      <c r="A1" s="441" t="str">
        <f>Income!A2</f>
        <v xml:space="preserve">2023-2024 Council  8600 Budget, Grand Knight Gordon Goetz 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364"/>
    </row>
    <row r="2" spans="1:23" s="251" customFormat="1" ht="29.25" customHeight="1" x14ac:dyDescent="0.25">
      <c r="A2" s="94" t="s">
        <v>111</v>
      </c>
      <c r="B2" s="199" t="s">
        <v>112</v>
      </c>
      <c r="C2" s="200" t="s">
        <v>1002</v>
      </c>
      <c r="D2" s="95" t="s">
        <v>1012</v>
      </c>
      <c r="E2" s="95" t="s">
        <v>1041</v>
      </c>
      <c r="F2" s="95" t="s">
        <v>1040</v>
      </c>
      <c r="G2" s="95" t="s">
        <v>1034</v>
      </c>
      <c r="H2" s="95" t="s">
        <v>1035</v>
      </c>
      <c r="I2" s="95" t="s">
        <v>1036</v>
      </c>
      <c r="J2" s="95" t="s">
        <v>1037</v>
      </c>
      <c r="K2" s="95" t="s">
        <v>1038</v>
      </c>
      <c r="L2" s="94" t="s">
        <v>115</v>
      </c>
      <c r="M2" s="249"/>
      <c r="N2" s="250"/>
      <c r="O2" s="249"/>
      <c r="P2" s="249"/>
      <c r="Q2" s="249"/>
      <c r="R2" s="249"/>
      <c r="S2" s="249"/>
      <c r="W2" s="252"/>
    </row>
    <row r="3" spans="1:23" ht="15" x14ac:dyDescent="0.25">
      <c r="A3" s="439" t="s">
        <v>954</v>
      </c>
      <c r="B3" s="440"/>
      <c r="C3" s="167"/>
      <c r="D3" s="167"/>
      <c r="E3" s="177"/>
      <c r="F3" s="244"/>
      <c r="G3" s="245"/>
      <c r="H3" s="243"/>
      <c r="I3" s="243"/>
      <c r="J3" s="243"/>
      <c r="K3" s="243"/>
      <c r="L3" s="91"/>
      <c r="M3" s="169"/>
      <c r="N3" s="170"/>
      <c r="O3" s="169"/>
      <c r="P3" s="169"/>
      <c r="Q3" s="169"/>
      <c r="R3" s="169"/>
      <c r="S3" s="169"/>
      <c r="V3" s="173"/>
      <c r="W3" s="173"/>
    </row>
    <row r="4" spans="1:23" ht="72" x14ac:dyDescent="0.25">
      <c r="A4" s="189" t="s">
        <v>56</v>
      </c>
      <c r="B4" s="177" t="s">
        <v>1068</v>
      </c>
      <c r="C4" s="198">
        <v>2500</v>
      </c>
      <c r="D4" s="198" t="s">
        <v>1013</v>
      </c>
      <c r="E4" s="177" t="s">
        <v>1165</v>
      </c>
      <c r="F4" s="244">
        <f t="shared" ref="F4:F13" si="0">C4-G4</f>
        <v>2500</v>
      </c>
      <c r="G4" s="246">
        <f t="shared" ref="G4:G13" si="1">SUM(H4:K4)</f>
        <v>0</v>
      </c>
      <c r="H4" s="247">
        <v>0</v>
      </c>
      <c r="I4" s="247">
        <v>0</v>
      </c>
      <c r="J4" s="247">
        <v>0</v>
      </c>
      <c r="K4" s="247">
        <v>0</v>
      </c>
      <c r="L4" s="166" t="s">
        <v>1024</v>
      </c>
      <c r="M4" s="92"/>
      <c r="N4" s="170"/>
      <c r="O4" s="169"/>
      <c r="P4" s="169"/>
      <c r="Q4" s="169"/>
      <c r="R4" s="169"/>
      <c r="S4" s="169"/>
      <c r="V4" s="173"/>
      <c r="W4" s="173"/>
    </row>
    <row r="5" spans="1:23" ht="36.75" customHeight="1" x14ac:dyDescent="0.25">
      <c r="A5" s="189" t="s">
        <v>57</v>
      </c>
      <c r="B5" s="177" t="s">
        <v>1070</v>
      </c>
      <c r="C5" s="204">
        <v>200</v>
      </c>
      <c r="D5" s="204" t="s">
        <v>1013</v>
      </c>
      <c r="E5" s="177" t="s">
        <v>1069</v>
      </c>
      <c r="F5" s="244">
        <f t="shared" si="0"/>
        <v>200</v>
      </c>
      <c r="G5" s="246">
        <v>0</v>
      </c>
      <c r="H5" s="247">
        <v>0</v>
      </c>
      <c r="I5" s="247">
        <v>0</v>
      </c>
      <c r="J5" s="247">
        <v>0</v>
      </c>
      <c r="K5" s="247">
        <v>0</v>
      </c>
      <c r="L5" s="166" t="s">
        <v>1009</v>
      </c>
      <c r="M5" s="169"/>
      <c r="N5" s="170"/>
      <c r="O5" s="169"/>
      <c r="P5" s="169"/>
      <c r="Q5" s="169"/>
      <c r="R5" s="169"/>
      <c r="S5" s="169"/>
      <c r="W5" s="172"/>
    </row>
    <row r="6" spans="1:23" ht="30" customHeight="1" x14ac:dyDescent="0.25">
      <c r="A6" s="189" t="s">
        <v>9</v>
      </c>
      <c r="B6" s="177" t="s">
        <v>166</v>
      </c>
      <c r="C6" s="198">
        <v>4000</v>
      </c>
      <c r="D6" s="198" t="s">
        <v>1013</v>
      </c>
      <c r="E6" s="183" t="s">
        <v>1066</v>
      </c>
      <c r="F6" s="244">
        <f t="shared" si="0"/>
        <v>4000</v>
      </c>
      <c r="G6" s="246">
        <v>0</v>
      </c>
      <c r="H6" s="247">
        <v>0</v>
      </c>
      <c r="I6" s="247">
        <v>0</v>
      </c>
      <c r="J6" s="247">
        <v>0</v>
      </c>
      <c r="K6" s="247">
        <v>0</v>
      </c>
      <c r="L6" s="166" t="s">
        <v>1007</v>
      </c>
      <c r="M6" s="169"/>
      <c r="N6" s="170"/>
      <c r="O6" s="169"/>
      <c r="P6" s="169"/>
      <c r="Q6" s="169"/>
      <c r="R6" s="169"/>
      <c r="S6" s="169"/>
      <c r="V6" s="173"/>
      <c r="W6" s="173"/>
    </row>
    <row r="7" spans="1:23" ht="30" customHeight="1" x14ac:dyDescent="0.25">
      <c r="A7" s="189" t="s">
        <v>58</v>
      </c>
      <c r="B7" s="177" t="s">
        <v>1125</v>
      </c>
      <c r="C7" s="198">
        <v>750</v>
      </c>
      <c r="D7" s="198" t="s">
        <v>1013</v>
      </c>
      <c r="E7" s="183" t="s">
        <v>1141</v>
      </c>
      <c r="F7" s="244">
        <v>750</v>
      </c>
      <c r="G7" s="246"/>
      <c r="H7" s="247"/>
      <c r="I7" s="247"/>
      <c r="J7" s="247"/>
      <c r="K7" s="247"/>
      <c r="L7" s="166" t="s">
        <v>1051</v>
      </c>
      <c r="M7" s="169"/>
      <c r="N7" s="170"/>
      <c r="O7" s="169"/>
      <c r="P7" s="169"/>
      <c r="Q7" s="169"/>
      <c r="R7" s="169"/>
      <c r="S7" s="169"/>
      <c r="V7" s="173"/>
      <c r="W7" s="173"/>
    </row>
    <row r="8" spans="1:23" ht="13.5" x14ac:dyDescent="0.25">
      <c r="A8" s="189" t="s">
        <v>59</v>
      </c>
      <c r="B8" s="177" t="s">
        <v>793</v>
      </c>
      <c r="C8" s="198">
        <v>1250</v>
      </c>
      <c r="D8" s="198" t="s">
        <v>1013</v>
      </c>
      <c r="E8" s="183" t="s">
        <v>1008</v>
      </c>
      <c r="F8" s="244">
        <f t="shared" si="0"/>
        <v>1250</v>
      </c>
      <c r="G8" s="246">
        <v>0</v>
      </c>
      <c r="H8" s="247">
        <v>0</v>
      </c>
      <c r="I8" s="247">
        <v>0</v>
      </c>
      <c r="J8" s="247">
        <v>0</v>
      </c>
      <c r="K8" s="247">
        <v>0</v>
      </c>
      <c r="L8" s="166" t="s">
        <v>1009</v>
      </c>
      <c r="M8" s="92"/>
      <c r="N8" s="170"/>
      <c r="O8" s="169"/>
      <c r="P8" s="169"/>
      <c r="Q8" s="169"/>
      <c r="R8" s="169"/>
      <c r="S8" s="169"/>
      <c r="V8" s="173"/>
      <c r="W8" s="173"/>
    </row>
    <row r="9" spans="1:23" ht="24" x14ac:dyDescent="0.25">
      <c r="A9" s="189" t="s">
        <v>60</v>
      </c>
      <c r="B9" s="177" t="s">
        <v>1166</v>
      </c>
      <c r="C9" s="198">
        <v>500</v>
      </c>
      <c r="D9" s="198" t="s">
        <v>1013</v>
      </c>
      <c r="E9" s="183" t="s">
        <v>1067</v>
      </c>
      <c r="F9" s="244">
        <f t="shared" si="0"/>
        <v>500</v>
      </c>
      <c r="G9" s="246">
        <v>0</v>
      </c>
      <c r="H9" s="247">
        <v>0</v>
      </c>
      <c r="I9" s="247">
        <v>0</v>
      </c>
      <c r="J9" s="247">
        <v>0</v>
      </c>
      <c r="K9" s="247">
        <v>0</v>
      </c>
      <c r="L9" s="166" t="s">
        <v>1009</v>
      </c>
      <c r="M9" s="169"/>
      <c r="N9" s="170"/>
      <c r="O9" s="169"/>
      <c r="P9" s="169"/>
      <c r="Q9" s="169"/>
      <c r="R9" s="169"/>
      <c r="S9" s="169"/>
      <c r="V9" s="173"/>
      <c r="W9" s="173"/>
    </row>
    <row r="10" spans="1:23" ht="51.75" customHeight="1" x14ac:dyDescent="0.25">
      <c r="A10" s="189" t="s">
        <v>61</v>
      </c>
      <c r="B10" s="184" t="s">
        <v>1052</v>
      </c>
      <c r="C10" s="198">
        <v>0</v>
      </c>
      <c r="D10" s="198" t="s">
        <v>1013</v>
      </c>
      <c r="E10" s="177" t="s">
        <v>1153</v>
      </c>
      <c r="F10" s="244">
        <f t="shared" si="0"/>
        <v>0</v>
      </c>
      <c r="G10" s="246">
        <v>0</v>
      </c>
      <c r="H10" s="247">
        <v>0</v>
      </c>
      <c r="I10" s="247">
        <v>0</v>
      </c>
      <c r="J10" s="247">
        <v>0</v>
      </c>
      <c r="K10" s="247">
        <v>0</v>
      </c>
      <c r="L10" s="166" t="s">
        <v>1051</v>
      </c>
      <c r="M10" s="169"/>
      <c r="N10" s="170"/>
      <c r="O10" s="169"/>
      <c r="P10" s="169"/>
      <c r="Q10" s="169"/>
      <c r="R10" s="169"/>
      <c r="S10" s="169"/>
      <c r="V10" s="173"/>
      <c r="W10" s="173"/>
    </row>
    <row r="11" spans="1:23" ht="51.75" customHeight="1" x14ac:dyDescent="0.25">
      <c r="A11" s="189" t="s">
        <v>62</v>
      </c>
      <c r="B11" s="184" t="s">
        <v>1126</v>
      </c>
      <c r="C11" s="198">
        <v>500</v>
      </c>
      <c r="D11" s="198" t="s">
        <v>1013</v>
      </c>
      <c r="E11" s="177" t="s">
        <v>1128</v>
      </c>
      <c r="F11" s="244">
        <v>500</v>
      </c>
      <c r="G11" s="246"/>
      <c r="H11" s="247"/>
      <c r="I11" s="247"/>
      <c r="J11" s="247"/>
      <c r="K11" s="247"/>
      <c r="L11" s="166" t="s">
        <v>1142</v>
      </c>
      <c r="M11" s="169"/>
      <c r="N11" s="170"/>
      <c r="O11" s="169"/>
      <c r="P11" s="169"/>
      <c r="Q11" s="169"/>
      <c r="R11" s="169"/>
      <c r="S11" s="169"/>
      <c r="V11" s="173"/>
      <c r="W11" s="173"/>
    </row>
    <row r="12" spans="1:23" ht="13.5" x14ac:dyDescent="0.25">
      <c r="A12" s="189" t="s">
        <v>63</v>
      </c>
      <c r="B12" s="177" t="s">
        <v>154</v>
      </c>
      <c r="C12" s="198">
        <v>500</v>
      </c>
      <c r="D12" s="198" t="s">
        <v>1013</v>
      </c>
      <c r="E12" s="177" t="s">
        <v>1085</v>
      </c>
      <c r="F12" s="244">
        <f t="shared" si="0"/>
        <v>500</v>
      </c>
      <c r="G12" s="246">
        <v>0</v>
      </c>
      <c r="H12" s="247">
        <v>0</v>
      </c>
      <c r="I12" s="247">
        <v>0</v>
      </c>
      <c r="J12" s="247">
        <v>0</v>
      </c>
      <c r="K12" s="247">
        <v>0</v>
      </c>
      <c r="L12" s="166" t="s">
        <v>1006</v>
      </c>
      <c r="M12" s="169"/>
      <c r="P12" s="173"/>
      <c r="Q12" s="173"/>
    </row>
    <row r="13" spans="1:23" s="172" customFormat="1" ht="13.5" x14ac:dyDescent="0.25">
      <c r="A13" s="189"/>
      <c r="B13" s="203" t="s">
        <v>951</v>
      </c>
      <c r="C13" s="198">
        <v>9700</v>
      </c>
      <c r="D13" s="378"/>
      <c r="E13" s="379"/>
      <c r="F13" s="198">
        <f t="shared" si="0"/>
        <v>9700</v>
      </c>
      <c r="G13" s="246">
        <f t="shared" si="1"/>
        <v>0</v>
      </c>
      <c r="H13" s="248">
        <f>SUM(H4:H12)</f>
        <v>0</v>
      </c>
      <c r="I13" s="248">
        <f>SUM(I4:I12)</f>
        <v>0</v>
      </c>
      <c r="J13" s="248">
        <f>SUM(J4:J12)</f>
        <v>0</v>
      </c>
      <c r="K13" s="248">
        <f>SUM(K4:K12)</f>
        <v>0</v>
      </c>
      <c r="L13" s="374"/>
      <c r="M13" s="169"/>
      <c r="N13" s="171"/>
      <c r="O13" s="171"/>
      <c r="P13" s="171"/>
      <c r="R13" s="171"/>
      <c r="S13" s="171"/>
      <c r="T13" s="171"/>
      <c r="U13" s="171"/>
    </row>
    <row r="14" spans="1:23" ht="13.5" x14ac:dyDescent="0.25">
      <c r="A14" s="236"/>
      <c r="B14" s="237"/>
      <c r="C14" s="238"/>
      <c r="D14" s="238"/>
      <c r="E14" s="239"/>
      <c r="F14" s="236"/>
      <c r="G14" s="240"/>
      <c r="H14" s="169"/>
      <c r="I14" s="170"/>
      <c r="J14" s="169"/>
      <c r="K14" s="169"/>
      <c r="L14" s="169"/>
      <c r="M14" s="169"/>
    </row>
    <row r="15" spans="1:23" ht="13.5" x14ac:dyDescent="0.25">
      <c r="A15" s="236"/>
      <c r="B15" s="194" t="s">
        <v>989</v>
      </c>
      <c r="C15" s="238"/>
      <c r="D15" s="238"/>
      <c r="E15" s="239"/>
      <c r="F15" s="236"/>
      <c r="G15" s="240"/>
      <c r="H15" s="169"/>
      <c r="I15" s="170"/>
      <c r="J15" s="169"/>
      <c r="K15" s="169"/>
      <c r="L15" s="169"/>
      <c r="M15" s="169"/>
    </row>
    <row r="16" spans="1:23" ht="51" x14ac:dyDescent="0.2">
      <c r="A16" s="207" t="s">
        <v>56</v>
      </c>
      <c r="B16" s="148" t="s">
        <v>1140</v>
      </c>
    </row>
    <row r="17" spans="1:2" ht="38.25" x14ac:dyDescent="0.2">
      <c r="A17" s="409" t="s">
        <v>61</v>
      </c>
      <c r="B17" s="148" t="s">
        <v>1169</v>
      </c>
    </row>
  </sheetData>
  <mergeCells count="2">
    <mergeCell ref="A3:B3"/>
    <mergeCell ref="A1:K1"/>
  </mergeCells>
  <phoneticPr fontId="66" type="noConversion"/>
  <pageMargins left="0.45" right="0.45" top="0.75" bottom="0.75" header="0.3" footer="0.3"/>
  <pageSetup scale="75" orientation="landscape" r:id="rId1"/>
  <headerFooter>
    <oddHeader>&amp;CCouncil 8600 Budget
Fraternal Year 2023 - 2024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7D0A3-DD20-4616-B17F-F56D38BB2B13}">
  <sheetPr>
    <pageSetUpPr fitToPage="1"/>
  </sheetPr>
  <dimension ref="A1:Q22"/>
  <sheetViews>
    <sheetView view="pageLayout" zoomScaleNormal="100" workbookViewId="0">
      <selection activeCell="A19" sqref="A19:XFD20"/>
    </sheetView>
  </sheetViews>
  <sheetFormatPr defaultRowHeight="12.75" x14ac:dyDescent="0.2"/>
  <cols>
    <col min="1" max="1" width="6.140625" customWidth="1"/>
    <col min="2" max="2" width="24.28515625" style="148" customWidth="1"/>
    <col min="3" max="3" width="23.42578125" style="164" customWidth="1"/>
    <col min="4" max="4" width="8.140625" style="164" bestFit="1" customWidth="1"/>
    <col min="5" max="5" width="41.7109375" style="148" customWidth="1"/>
    <col min="6" max="6" width="11.7109375" style="171" bestFit="1" customWidth="1"/>
    <col min="7" max="7" width="13.28515625" style="174" customWidth="1"/>
    <col min="8" max="8" width="12.7109375" style="171" bestFit="1" customWidth="1"/>
    <col min="9" max="9" width="12.7109375" style="174" bestFit="1" customWidth="1"/>
    <col min="10" max="10" width="12.5703125" style="171" customWidth="1"/>
    <col min="11" max="11" width="12.7109375" style="171" bestFit="1" customWidth="1"/>
    <col min="12" max="12" width="13.140625" style="1" customWidth="1"/>
    <col min="13" max="13" width="11.5703125" style="54" customWidth="1"/>
  </cols>
  <sheetData>
    <row r="1" spans="1:17" s="367" customFormat="1" ht="24.75" customHeight="1" x14ac:dyDescent="0.2">
      <c r="A1" s="446" t="str">
        <f>Income!A2</f>
        <v xml:space="preserve">2023-2024 Council  8600 Budget, Grand Knight Gordon Goetz 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366"/>
    </row>
    <row r="2" spans="1:17" ht="21.75" customHeight="1" x14ac:dyDescent="0.2">
      <c r="A2" s="94" t="s">
        <v>111</v>
      </c>
      <c r="B2" s="94" t="s">
        <v>112</v>
      </c>
      <c r="C2" s="200" t="s">
        <v>1002</v>
      </c>
      <c r="D2" s="95" t="s">
        <v>1012</v>
      </c>
      <c r="E2" s="95" t="s">
        <v>1042</v>
      </c>
      <c r="F2" s="95" t="s">
        <v>1040</v>
      </c>
      <c r="G2" s="95" t="s">
        <v>1034</v>
      </c>
      <c r="H2" s="95" t="s">
        <v>1035</v>
      </c>
      <c r="I2" s="95" t="s">
        <v>1036</v>
      </c>
      <c r="J2" s="95" t="s">
        <v>1037</v>
      </c>
      <c r="K2" s="95" t="s">
        <v>1038</v>
      </c>
      <c r="L2" s="94" t="s">
        <v>115</v>
      </c>
    </row>
    <row r="3" spans="1:17" ht="24" customHeight="1" x14ac:dyDescent="0.25">
      <c r="A3" s="443" t="s">
        <v>958</v>
      </c>
      <c r="B3" s="444"/>
      <c r="C3" s="219"/>
      <c r="D3" s="219"/>
      <c r="E3" s="220"/>
      <c r="F3" s="244"/>
      <c r="G3" s="246"/>
      <c r="H3" s="247"/>
      <c r="I3" s="247"/>
      <c r="J3" s="247"/>
      <c r="K3" s="247"/>
      <c r="L3" s="217"/>
    </row>
    <row r="4" spans="1:17" s="54" customFormat="1" ht="26.25" customHeight="1" x14ac:dyDescent="0.2">
      <c r="A4" s="226" t="s">
        <v>76</v>
      </c>
      <c r="B4" s="177" t="s">
        <v>163</v>
      </c>
      <c r="C4" s="198">
        <v>1000</v>
      </c>
      <c r="D4" s="166" t="s">
        <v>1013</v>
      </c>
      <c r="E4" s="244" t="s">
        <v>1079</v>
      </c>
      <c r="F4" s="246">
        <f t="shared" ref="F4:F15" si="0">C4-G4</f>
        <v>1000</v>
      </c>
      <c r="G4" s="247">
        <f t="shared" ref="G4:G14" si="1">SUM(H4:K4)</f>
        <v>0</v>
      </c>
      <c r="H4" s="247">
        <v>0</v>
      </c>
      <c r="I4" s="247">
        <v>0</v>
      </c>
      <c r="J4" s="247">
        <v>0</v>
      </c>
      <c r="K4" s="391">
        <v>0</v>
      </c>
      <c r="L4" s="244" t="s">
        <v>1176</v>
      </c>
      <c r="N4"/>
      <c r="O4"/>
      <c r="P4"/>
      <c r="Q4"/>
    </row>
    <row r="5" spans="1:17" s="54" customFormat="1" ht="36" x14ac:dyDescent="0.2">
      <c r="A5" s="226" t="s">
        <v>77</v>
      </c>
      <c r="B5" s="183" t="s">
        <v>963</v>
      </c>
      <c r="C5" s="214">
        <f>Income!D14</f>
        <v>4000</v>
      </c>
      <c r="D5" s="235" t="s">
        <v>1013</v>
      </c>
      <c r="E5" s="244" t="s">
        <v>1175</v>
      </c>
      <c r="F5" s="246">
        <f t="shared" si="0"/>
        <v>4000</v>
      </c>
      <c r="G5" s="247">
        <f t="shared" si="1"/>
        <v>0</v>
      </c>
      <c r="H5" s="247">
        <v>0</v>
      </c>
      <c r="I5" s="247">
        <v>0</v>
      </c>
      <c r="J5" s="247">
        <v>0</v>
      </c>
      <c r="K5" s="390">
        <v>0</v>
      </c>
      <c r="L5" s="244" t="s">
        <v>1118</v>
      </c>
      <c r="N5"/>
      <c r="O5"/>
      <c r="P5"/>
      <c r="Q5"/>
    </row>
    <row r="6" spans="1:17" s="54" customFormat="1" ht="16.5" x14ac:dyDescent="0.2">
      <c r="A6" s="226" t="s">
        <v>78</v>
      </c>
      <c r="B6" s="150" t="s">
        <v>164</v>
      </c>
      <c r="C6" s="198">
        <v>75</v>
      </c>
      <c r="D6" s="235" t="s">
        <v>1013</v>
      </c>
      <c r="E6" s="244" t="s">
        <v>1053</v>
      </c>
      <c r="F6" s="246">
        <f t="shared" si="0"/>
        <v>75</v>
      </c>
      <c r="G6" s="247">
        <f t="shared" si="1"/>
        <v>0</v>
      </c>
      <c r="H6" s="247">
        <v>0</v>
      </c>
      <c r="I6" s="247">
        <v>0</v>
      </c>
      <c r="J6" s="247">
        <v>0</v>
      </c>
      <c r="K6" s="391">
        <v>0</v>
      </c>
      <c r="L6" s="244" t="s">
        <v>1118</v>
      </c>
      <c r="N6"/>
      <c r="O6"/>
      <c r="P6"/>
      <c r="Q6"/>
    </row>
    <row r="7" spans="1:17" s="54" customFormat="1" ht="36" x14ac:dyDescent="0.2">
      <c r="A7" s="226" t="s">
        <v>79</v>
      </c>
      <c r="B7" s="177" t="s">
        <v>1109</v>
      </c>
      <c r="C7" s="198">
        <v>500</v>
      </c>
      <c r="D7" s="235" t="s">
        <v>1013</v>
      </c>
      <c r="E7" s="244" t="s">
        <v>1071</v>
      </c>
      <c r="F7" s="246">
        <f t="shared" si="0"/>
        <v>500</v>
      </c>
      <c r="G7" s="247">
        <f t="shared" si="1"/>
        <v>0</v>
      </c>
      <c r="H7" s="247">
        <v>0</v>
      </c>
      <c r="I7" s="247">
        <v>0</v>
      </c>
      <c r="J7" s="247">
        <v>0</v>
      </c>
      <c r="K7" s="391">
        <v>0</v>
      </c>
      <c r="L7" s="244" t="s">
        <v>976</v>
      </c>
      <c r="N7"/>
      <c r="O7"/>
      <c r="P7"/>
      <c r="Q7"/>
    </row>
    <row r="8" spans="1:17" s="54" customFormat="1" ht="23.25" customHeight="1" x14ac:dyDescent="0.2">
      <c r="A8" s="226" t="s">
        <v>80</v>
      </c>
      <c r="B8" s="177" t="s">
        <v>1026</v>
      </c>
      <c r="C8" s="204">
        <v>300</v>
      </c>
      <c r="D8" s="235" t="s">
        <v>1013</v>
      </c>
      <c r="E8" s="244" t="s">
        <v>1083</v>
      </c>
      <c r="F8" s="246">
        <f t="shared" si="0"/>
        <v>300</v>
      </c>
      <c r="G8" s="247">
        <f t="shared" si="1"/>
        <v>0</v>
      </c>
      <c r="H8" s="247">
        <v>0</v>
      </c>
      <c r="I8" s="247">
        <v>0</v>
      </c>
      <c r="J8" s="247">
        <v>0</v>
      </c>
      <c r="K8" s="391">
        <v>0</v>
      </c>
      <c r="L8" s="244" t="s">
        <v>1027</v>
      </c>
      <c r="N8"/>
      <c r="O8"/>
      <c r="P8"/>
      <c r="Q8"/>
    </row>
    <row r="9" spans="1:17" s="54" customFormat="1" ht="61.5" customHeight="1" x14ac:dyDescent="0.2">
      <c r="A9" s="226" t="s">
        <v>81</v>
      </c>
      <c r="B9" s="177" t="s">
        <v>964</v>
      </c>
      <c r="C9" s="198">
        <v>500</v>
      </c>
      <c r="D9" s="166" t="s">
        <v>1013</v>
      </c>
      <c r="E9" s="365" t="s">
        <v>1082</v>
      </c>
      <c r="F9" s="246">
        <f t="shared" si="0"/>
        <v>500</v>
      </c>
      <c r="G9" s="247">
        <f t="shared" si="1"/>
        <v>0</v>
      </c>
      <c r="H9" s="247">
        <v>0</v>
      </c>
      <c r="I9" s="247">
        <v>0</v>
      </c>
      <c r="J9" s="247">
        <v>0</v>
      </c>
      <c r="K9" s="391">
        <v>0</v>
      </c>
      <c r="L9" s="244" t="s">
        <v>981</v>
      </c>
      <c r="N9"/>
      <c r="O9"/>
      <c r="P9"/>
      <c r="Q9"/>
    </row>
    <row r="10" spans="1:17" s="54" customFormat="1" ht="24" x14ac:dyDescent="0.2">
      <c r="A10" s="226" t="s">
        <v>82</v>
      </c>
      <c r="B10" s="177" t="s">
        <v>1151</v>
      </c>
      <c r="C10" s="204">
        <v>500</v>
      </c>
      <c r="D10" s="166" t="s">
        <v>1013</v>
      </c>
      <c r="E10" s="244" t="s">
        <v>1072</v>
      </c>
      <c r="F10" s="246">
        <f t="shared" si="0"/>
        <v>500</v>
      </c>
      <c r="G10" s="247">
        <f t="shared" si="1"/>
        <v>0</v>
      </c>
      <c r="H10" s="247">
        <v>0</v>
      </c>
      <c r="I10" s="247">
        <v>0</v>
      </c>
      <c r="J10" s="247">
        <v>0</v>
      </c>
      <c r="K10" s="391">
        <v>0</v>
      </c>
      <c r="L10" s="244" t="s">
        <v>981</v>
      </c>
      <c r="N10"/>
      <c r="O10"/>
      <c r="P10"/>
      <c r="Q10"/>
    </row>
    <row r="11" spans="1:17" s="54" customFormat="1" ht="24" x14ac:dyDescent="0.2">
      <c r="A11" s="226" t="s">
        <v>83</v>
      </c>
      <c r="B11" s="183" t="s">
        <v>1181</v>
      </c>
      <c r="C11" s="214">
        <v>500</v>
      </c>
      <c r="D11" s="235" t="s">
        <v>1013</v>
      </c>
      <c r="E11" s="244" t="s">
        <v>1080</v>
      </c>
      <c r="F11" s="246">
        <f t="shared" si="0"/>
        <v>500</v>
      </c>
      <c r="G11" s="247">
        <f t="shared" si="1"/>
        <v>0</v>
      </c>
      <c r="H11" s="247">
        <v>0</v>
      </c>
      <c r="I11" s="247">
        <v>0</v>
      </c>
      <c r="J11" s="247">
        <v>0</v>
      </c>
      <c r="K11" s="390">
        <v>0</v>
      </c>
      <c r="L11" s="244" t="s">
        <v>981</v>
      </c>
      <c r="N11"/>
      <c r="O11"/>
      <c r="P11"/>
      <c r="Q11"/>
    </row>
    <row r="12" spans="1:17" s="54" customFormat="1" ht="24.75" customHeight="1" x14ac:dyDescent="0.2">
      <c r="A12" s="226" t="s">
        <v>725</v>
      </c>
      <c r="B12" s="177" t="s">
        <v>982</v>
      </c>
      <c r="C12" s="198">
        <v>1000</v>
      </c>
      <c r="D12" s="235" t="s">
        <v>1013</v>
      </c>
      <c r="E12" s="244" t="s">
        <v>1073</v>
      </c>
      <c r="F12" s="246">
        <f t="shared" si="0"/>
        <v>1000</v>
      </c>
      <c r="G12" s="247">
        <f t="shared" si="1"/>
        <v>0</v>
      </c>
      <c r="H12" s="247">
        <v>0</v>
      </c>
      <c r="I12" s="247">
        <v>0</v>
      </c>
      <c r="J12" s="247">
        <v>0</v>
      </c>
      <c r="K12" s="391">
        <v>0</v>
      </c>
      <c r="L12" s="244" t="s">
        <v>981</v>
      </c>
      <c r="N12"/>
      <c r="O12"/>
      <c r="P12"/>
      <c r="Q12"/>
    </row>
    <row r="13" spans="1:17" s="54" customFormat="1" ht="24" x14ac:dyDescent="0.2">
      <c r="A13" s="226" t="s">
        <v>791</v>
      </c>
      <c r="B13" s="177" t="s">
        <v>1003</v>
      </c>
      <c r="C13" s="198">
        <v>250</v>
      </c>
      <c r="D13" s="235" t="s">
        <v>1013</v>
      </c>
      <c r="E13" s="244" t="s">
        <v>1074</v>
      </c>
      <c r="F13" s="246">
        <f t="shared" si="0"/>
        <v>250</v>
      </c>
      <c r="G13" s="247">
        <f t="shared" si="1"/>
        <v>0</v>
      </c>
      <c r="H13" s="247">
        <v>0</v>
      </c>
      <c r="I13" s="247">
        <v>0</v>
      </c>
      <c r="J13" s="247">
        <v>0</v>
      </c>
      <c r="K13" s="391">
        <v>0</v>
      </c>
      <c r="L13" s="244" t="s">
        <v>981</v>
      </c>
      <c r="N13"/>
      <c r="O13"/>
      <c r="P13"/>
      <c r="Q13"/>
    </row>
    <row r="14" spans="1:17" s="54" customFormat="1" ht="15.75" customHeight="1" x14ac:dyDescent="0.2">
      <c r="A14" s="226" t="s">
        <v>724</v>
      </c>
      <c r="B14" s="184" t="s">
        <v>154</v>
      </c>
      <c r="C14" s="198">
        <v>500</v>
      </c>
      <c r="D14" s="166" t="s">
        <v>1013</v>
      </c>
      <c r="E14" s="244" t="s">
        <v>1084</v>
      </c>
      <c r="F14" s="246">
        <f t="shared" si="0"/>
        <v>500</v>
      </c>
      <c r="G14" s="247">
        <f t="shared" si="1"/>
        <v>0</v>
      </c>
      <c r="H14" s="247">
        <v>0</v>
      </c>
      <c r="I14" s="247">
        <v>0</v>
      </c>
      <c r="J14" s="247">
        <v>0</v>
      </c>
      <c r="K14" s="392">
        <v>0</v>
      </c>
      <c r="L14" s="244" t="s">
        <v>983</v>
      </c>
      <c r="N14"/>
      <c r="O14"/>
      <c r="P14"/>
      <c r="Q14"/>
    </row>
    <row r="15" spans="1:17" s="54" customFormat="1" ht="16.5" x14ac:dyDescent="0.2">
      <c r="A15" s="226"/>
      <c r="B15" s="227" t="s">
        <v>959</v>
      </c>
      <c r="C15" s="388">
        <f>SUM(C4:C14)</f>
        <v>9125</v>
      </c>
      <c r="D15" s="380"/>
      <c r="E15" s="381"/>
      <c r="F15" s="388">
        <f t="shared" si="0"/>
        <v>9125</v>
      </c>
      <c r="G15" s="247">
        <f>SUM(H15:K15)</f>
        <v>0</v>
      </c>
      <c r="H15" s="247">
        <f>SUM(H4:H14)</f>
        <v>0</v>
      </c>
      <c r="I15" s="247">
        <f>SUM(I4:I14)</f>
        <v>0</v>
      </c>
      <c r="J15" s="247">
        <f>SUM(J4:J14)</f>
        <v>0</v>
      </c>
      <c r="K15" s="247">
        <f>SUM(K4:K14)</f>
        <v>0</v>
      </c>
      <c r="L15" s="221"/>
      <c r="N15"/>
      <c r="O15"/>
      <c r="P15"/>
      <c r="Q15"/>
    </row>
    <row r="16" spans="1:17" ht="16.5" x14ac:dyDescent="0.2">
      <c r="A16" s="224"/>
      <c r="B16" s="228"/>
      <c r="C16" s="225"/>
      <c r="D16" s="225"/>
      <c r="E16" s="229"/>
      <c r="L16" s="230"/>
    </row>
    <row r="17" spans="1:12" ht="15" x14ac:dyDescent="0.2">
      <c r="A17" s="253"/>
      <c r="B17" s="254" t="s">
        <v>989</v>
      </c>
      <c r="C17" s="255"/>
      <c r="D17" s="255"/>
      <c r="E17" s="256"/>
      <c r="F17"/>
      <c r="G17" s="148"/>
      <c r="H17"/>
      <c r="I17" s="148"/>
      <c r="J17"/>
      <c r="K17"/>
      <c r="L17" s="257"/>
    </row>
    <row r="18" spans="1:12" ht="48.75" customHeight="1" x14ac:dyDescent="0.2">
      <c r="A18" s="300" t="s">
        <v>83</v>
      </c>
      <c r="B18" s="445" t="s">
        <v>1081</v>
      </c>
      <c r="C18" s="438"/>
      <c r="D18" s="438"/>
      <c r="E18" s="438"/>
      <c r="F18" s="438"/>
      <c r="G18" s="438"/>
      <c r="H18" s="438"/>
      <c r="I18" s="438"/>
      <c r="J18" s="438"/>
      <c r="K18" s="438"/>
      <c r="L18" s="438"/>
    </row>
    <row r="22" spans="1:12" x14ac:dyDescent="0.2">
      <c r="E22" s="176"/>
    </row>
  </sheetData>
  <mergeCells count="3">
    <mergeCell ref="A3:B3"/>
    <mergeCell ref="B18:L18"/>
    <mergeCell ref="A1:L1"/>
  </mergeCells>
  <phoneticPr fontId="66" type="noConversion"/>
  <pageMargins left="0.45" right="0.45" top="0.75" bottom="0.75" header="0.3" footer="0.3"/>
  <pageSetup scale="74" fitToHeight="0" orientation="landscape" r:id="rId1"/>
  <headerFooter>
    <oddHeader>&amp;CCouncil 8600 Budget
Fraternal Year 2023 - 2024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B3F44-A3AE-440D-A29E-BDA054E7C235}">
  <sheetPr>
    <pageSetUpPr fitToPage="1"/>
  </sheetPr>
  <dimension ref="A1:AC32"/>
  <sheetViews>
    <sheetView view="pageLayout" topLeftCell="A17" zoomScaleNormal="100" workbookViewId="0">
      <selection activeCell="A31" sqref="A31"/>
    </sheetView>
  </sheetViews>
  <sheetFormatPr defaultRowHeight="12.75" x14ac:dyDescent="0.2"/>
  <cols>
    <col min="1" max="1" width="6.140625" customWidth="1"/>
    <col min="2" max="2" width="30.28515625" style="148" customWidth="1"/>
    <col min="3" max="3" width="17.85546875" style="210" customWidth="1"/>
    <col min="4" max="4" width="14" style="210" hidden="1" customWidth="1"/>
    <col min="5" max="5" width="11.7109375" style="171" bestFit="1" customWidth="1"/>
    <col min="6" max="6" width="13.28515625" style="174" customWidth="1"/>
    <col min="7" max="7" width="12.7109375" style="171" bestFit="1" customWidth="1"/>
    <col min="8" max="8" width="12.7109375" style="174" bestFit="1" customWidth="1"/>
    <col min="9" max="9" width="12.5703125" style="171" customWidth="1"/>
    <col min="10" max="10" width="12.7109375" style="171" bestFit="1" customWidth="1"/>
    <col min="11" max="11" width="32.5703125" style="148" customWidth="1"/>
    <col min="12" max="12" width="13.140625" style="1" hidden="1" customWidth="1"/>
    <col min="13" max="13" width="15.28515625" hidden="1" customWidth="1"/>
    <col min="14" max="14" width="1.42578125" hidden="1" customWidth="1"/>
    <col min="15" max="15" width="12.5703125" style="148" customWidth="1"/>
    <col min="16" max="16" width="18.5703125" style="148" customWidth="1"/>
    <col min="17" max="17" width="11" customWidth="1"/>
    <col min="18" max="18" width="9" customWidth="1"/>
    <col min="19" max="23" width="9.140625" customWidth="1"/>
    <col min="24" max="24" width="12.7109375" customWidth="1"/>
    <col min="25" max="25" width="11.5703125" style="54" customWidth="1"/>
  </cols>
  <sheetData>
    <row r="1" spans="1:29" ht="33" hidden="1" x14ac:dyDescent="0.2">
      <c r="A1" s="222"/>
      <c r="B1" s="215" t="s">
        <v>851</v>
      </c>
      <c r="C1" s="231"/>
      <c r="D1" s="231"/>
      <c r="E1" s="95" t="s">
        <v>1040</v>
      </c>
      <c r="F1" s="95" t="s">
        <v>1034</v>
      </c>
      <c r="G1" s="95" t="s">
        <v>1035</v>
      </c>
      <c r="H1" s="95" t="s">
        <v>1036</v>
      </c>
      <c r="I1" s="95" t="s">
        <v>1037</v>
      </c>
      <c r="J1" s="95" t="s">
        <v>1038</v>
      </c>
      <c r="K1" s="216" t="e">
        <f>#REF!</f>
        <v>#REF!</v>
      </c>
      <c r="L1" s="216"/>
      <c r="M1" s="216"/>
      <c r="N1" s="217" t="e">
        <f>#REF!-#REF!</f>
        <v>#REF!</v>
      </c>
      <c r="O1" s="218" t="s">
        <v>852</v>
      </c>
      <c r="P1" s="99"/>
      <c r="Q1" s="92"/>
      <c r="R1" s="92"/>
      <c r="S1" s="92"/>
      <c r="T1" s="92"/>
      <c r="U1" s="92"/>
    </row>
    <row r="2" spans="1:29" ht="19.5" customHeight="1" x14ac:dyDescent="0.2">
      <c r="A2" s="452" t="str">
        <f>Income!A2</f>
        <v xml:space="preserve">2023-2024 Council  8600 Budget, Grand Knight Gordon Goetz 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4"/>
      <c r="P2" s="99"/>
      <c r="Q2" s="92"/>
      <c r="R2" s="92"/>
      <c r="S2" s="92"/>
      <c r="T2" s="92"/>
      <c r="U2" s="92"/>
    </row>
    <row r="3" spans="1:29" ht="24" x14ac:dyDescent="0.2">
      <c r="A3" s="95" t="s">
        <v>111</v>
      </c>
      <c r="B3" s="95" t="s">
        <v>112</v>
      </c>
      <c r="C3" s="95" t="s">
        <v>1116</v>
      </c>
      <c r="D3" s="95" t="s">
        <v>1012</v>
      </c>
      <c r="E3" s="95" t="s">
        <v>1040</v>
      </c>
      <c r="F3" s="95" t="s">
        <v>1043</v>
      </c>
      <c r="G3" s="95" t="s">
        <v>1035</v>
      </c>
      <c r="H3" s="95" t="s">
        <v>1036</v>
      </c>
      <c r="I3" s="95" t="s">
        <v>1037</v>
      </c>
      <c r="J3" s="95" t="s">
        <v>1038</v>
      </c>
      <c r="K3" s="95" t="s">
        <v>114</v>
      </c>
      <c r="L3" s="95" t="s">
        <v>921</v>
      </c>
      <c r="M3" s="95" t="s">
        <v>922</v>
      </c>
      <c r="N3" s="95"/>
      <c r="O3" s="95" t="s">
        <v>115</v>
      </c>
      <c r="P3" s="99"/>
      <c r="Q3" s="92"/>
      <c r="R3" s="92"/>
      <c r="S3" s="92"/>
      <c r="T3" s="92"/>
      <c r="U3" s="92"/>
    </row>
    <row r="4" spans="1:29" s="54" customFormat="1" ht="26.25" customHeight="1" x14ac:dyDescent="0.2">
      <c r="A4" s="447" t="s">
        <v>1022</v>
      </c>
      <c r="B4" s="448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99"/>
      <c r="Q4" s="92"/>
      <c r="R4" s="92"/>
      <c r="S4" s="92"/>
      <c r="T4" s="92"/>
      <c r="U4" s="92"/>
      <c r="V4"/>
      <c r="W4"/>
      <c r="X4"/>
      <c r="Z4"/>
      <c r="AA4"/>
      <c r="AB4"/>
      <c r="AC4"/>
    </row>
    <row r="5" spans="1:29" s="54" customFormat="1" ht="30" x14ac:dyDescent="0.2">
      <c r="A5" s="226" t="s">
        <v>13</v>
      </c>
      <c r="B5" s="267" t="s">
        <v>1107</v>
      </c>
      <c r="C5" s="287">
        <f>520*3.5</f>
        <v>1820</v>
      </c>
      <c r="D5" s="261"/>
      <c r="E5" s="246">
        <f>C5-F5</f>
        <v>1820</v>
      </c>
      <c r="F5" s="388">
        <f>SUM(G5:J5)</f>
        <v>0</v>
      </c>
      <c r="G5" s="388">
        <v>0</v>
      </c>
      <c r="H5" s="388">
        <v>0</v>
      </c>
      <c r="I5" s="388">
        <v>0</v>
      </c>
      <c r="J5" s="392">
        <v>0</v>
      </c>
      <c r="K5" s="262" t="s">
        <v>1033</v>
      </c>
      <c r="L5" s="263"/>
      <c r="M5" s="264" t="e">
        <f>#REF!</f>
        <v>#REF!</v>
      </c>
      <c r="N5" s="265">
        <f>(465*3.5)+(13*10)</f>
        <v>1757.5</v>
      </c>
      <c r="O5" s="266" t="s">
        <v>117</v>
      </c>
      <c r="P5" s="99"/>
      <c r="Q5" s="92"/>
      <c r="R5" s="92"/>
      <c r="S5" s="92"/>
      <c r="T5" s="92"/>
      <c r="U5" s="92"/>
      <c r="V5"/>
      <c r="W5"/>
      <c r="X5" s="113"/>
      <c r="Z5"/>
      <c r="AA5"/>
      <c r="AB5"/>
      <c r="AC5"/>
    </row>
    <row r="6" spans="1:29" s="54" customFormat="1" ht="30" x14ac:dyDescent="0.2">
      <c r="A6" s="226" t="s">
        <v>14</v>
      </c>
      <c r="B6" s="260" t="s">
        <v>1108</v>
      </c>
      <c r="C6" s="287">
        <v>1040</v>
      </c>
      <c r="D6" s="261"/>
      <c r="E6" s="246">
        <f>C6-F6</f>
        <v>1040</v>
      </c>
      <c r="F6" s="388">
        <f>SUM(G6:J6)</f>
        <v>0</v>
      </c>
      <c r="G6" s="388">
        <v>0</v>
      </c>
      <c r="H6" s="388">
        <v>0</v>
      </c>
      <c r="I6" s="389">
        <v>0</v>
      </c>
      <c r="J6" s="390">
        <v>0</v>
      </c>
      <c r="K6" s="262" t="s">
        <v>1033</v>
      </c>
      <c r="L6" s="263"/>
      <c r="M6" s="264" t="e">
        <f>#REF!</f>
        <v>#REF!</v>
      </c>
      <c r="N6" s="265">
        <f>(465*2)+(10*2)</f>
        <v>950</v>
      </c>
      <c r="O6" s="266" t="s">
        <v>117</v>
      </c>
      <c r="P6" s="99"/>
      <c r="Q6" s="92"/>
      <c r="R6" s="92"/>
      <c r="S6" s="92"/>
      <c r="T6" s="92"/>
      <c r="U6" s="92"/>
      <c r="V6"/>
      <c r="W6"/>
      <c r="X6" s="113"/>
      <c r="Z6"/>
      <c r="AA6"/>
      <c r="AB6"/>
      <c r="AC6"/>
    </row>
    <row r="7" spans="1:29" s="54" customFormat="1" ht="30" x14ac:dyDescent="0.2">
      <c r="A7" s="226" t="s">
        <v>15</v>
      </c>
      <c r="B7" s="260" t="s">
        <v>1015</v>
      </c>
      <c r="C7" s="287">
        <v>520</v>
      </c>
      <c r="D7" s="261"/>
      <c r="E7" s="246">
        <f t="shared" ref="E7:E23" si="0">C7-F7</f>
        <v>520</v>
      </c>
      <c r="F7" s="388">
        <f t="shared" ref="F7:F27" si="1">SUM(G7:J7)</f>
        <v>0</v>
      </c>
      <c r="G7" s="388">
        <v>0</v>
      </c>
      <c r="H7" s="388">
        <v>0</v>
      </c>
      <c r="I7" s="388">
        <v>0</v>
      </c>
      <c r="J7" s="391">
        <v>0</v>
      </c>
      <c r="K7" s="262" t="s">
        <v>1033</v>
      </c>
      <c r="L7" s="263"/>
      <c r="M7" s="264" t="e">
        <f>#REF!</f>
        <v>#REF!</v>
      </c>
      <c r="N7" s="265">
        <f>(465*1)+(10*1)</f>
        <v>475</v>
      </c>
      <c r="O7" s="266" t="s">
        <v>117</v>
      </c>
      <c r="P7" s="99"/>
      <c r="Q7" s="92"/>
      <c r="R7" s="92"/>
      <c r="S7" s="92"/>
      <c r="T7" s="92"/>
      <c r="U7" s="92"/>
      <c r="V7"/>
      <c r="W7"/>
      <c r="X7" s="113"/>
      <c r="Z7"/>
      <c r="AA7"/>
      <c r="AB7"/>
      <c r="AC7"/>
    </row>
    <row r="8" spans="1:29" s="54" customFormat="1" ht="30" x14ac:dyDescent="0.2">
      <c r="A8" s="232" t="s">
        <v>16</v>
      </c>
      <c r="B8" s="267" t="s">
        <v>1106</v>
      </c>
      <c r="C8" s="288">
        <v>1572</v>
      </c>
      <c r="D8" s="268"/>
      <c r="E8" s="246">
        <f t="shared" si="0"/>
        <v>1572</v>
      </c>
      <c r="F8" s="388">
        <f t="shared" si="1"/>
        <v>0</v>
      </c>
      <c r="G8" s="388">
        <v>0</v>
      </c>
      <c r="H8" s="388">
        <v>0</v>
      </c>
      <c r="I8" s="388">
        <v>0</v>
      </c>
      <c r="J8" s="391">
        <v>0</v>
      </c>
      <c r="K8" s="262" t="s">
        <v>966</v>
      </c>
      <c r="L8" s="263"/>
      <c r="M8" s="264" t="e">
        <f>#REF!</f>
        <v>#REF!</v>
      </c>
      <c r="N8" s="265">
        <f>(465*4)+(10*4)</f>
        <v>1900</v>
      </c>
      <c r="O8" s="266" t="s">
        <v>117</v>
      </c>
      <c r="P8" s="99"/>
      <c r="Q8" s="92"/>
      <c r="R8" s="92"/>
      <c r="S8" s="92"/>
      <c r="T8" s="92"/>
      <c r="U8" s="92"/>
      <c r="V8"/>
      <c r="W8"/>
      <c r="X8" s="113"/>
      <c r="Z8"/>
      <c r="AA8"/>
      <c r="AB8"/>
      <c r="AC8"/>
    </row>
    <row r="9" spans="1:29" s="54" customFormat="1" ht="30" x14ac:dyDescent="0.2">
      <c r="A9" s="226" t="s">
        <v>17</v>
      </c>
      <c r="B9" s="260" t="s">
        <v>118</v>
      </c>
      <c r="C9" s="287">
        <f>Income!$D$24</f>
        <v>950</v>
      </c>
      <c r="D9" s="261" t="s">
        <v>1013</v>
      </c>
      <c r="E9" s="246">
        <f t="shared" si="0"/>
        <v>950</v>
      </c>
      <c r="F9" s="388">
        <f t="shared" si="1"/>
        <v>0</v>
      </c>
      <c r="G9" s="388">
        <v>0</v>
      </c>
      <c r="H9" s="388">
        <v>0</v>
      </c>
      <c r="I9" s="388">
        <v>0</v>
      </c>
      <c r="J9" s="391">
        <v>0</v>
      </c>
      <c r="K9" s="262" t="s">
        <v>1122</v>
      </c>
      <c r="L9" s="263"/>
      <c r="M9" s="264" t="e">
        <f>#REF!</f>
        <v>#REF!</v>
      </c>
      <c r="N9" s="265">
        <f>(465*3.65)/2</f>
        <v>848.625</v>
      </c>
      <c r="O9" s="266" t="s">
        <v>117</v>
      </c>
      <c r="P9" s="99"/>
      <c r="Q9" s="92"/>
      <c r="R9" s="92"/>
      <c r="S9" s="92"/>
      <c r="T9" s="92"/>
      <c r="U9" s="92"/>
      <c r="V9"/>
      <c r="W9"/>
      <c r="X9" s="113"/>
      <c r="Z9"/>
      <c r="AA9"/>
      <c r="AB9"/>
      <c r="AC9"/>
    </row>
    <row r="10" spans="1:29" s="54" customFormat="1" ht="30" x14ac:dyDescent="0.2">
      <c r="A10" s="226" t="s">
        <v>18</v>
      </c>
      <c r="B10" s="260" t="s">
        <v>995</v>
      </c>
      <c r="C10" s="289">
        <v>1000</v>
      </c>
      <c r="D10" s="269"/>
      <c r="E10" s="246">
        <f t="shared" si="0"/>
        <v>1000</v>
      </c>
      <c r="F10" s="388">
        <f t="shared" si="1"/>
        <v>0</v>
      </c>
      <c r="G10" s="388">
        <v>0</v>
      </c>
      <c r="H10" s="388">
        <v>0</v>
      </c>
      <c r="I10" s="388">
        <v>0</v>
      </c>
      <c r="J10" s="391">
        <v>0</v>
      </c>
      <c r="K10" s="270" t="s">
        <v>996</v>
      </c>
      <c r="L10" s="271"/>
      <c r="M10" s="264" t="e">
        <f>#REF!</f>
        <v>#REF!</v>
      </c>
      <c r="N10" s="272"/>
      <c r="O10" s="266" t="s">
        <v>117</v>
      </c>
      <c r="P10" s="99"/>
      <c r="Q10" s="92"/>
      <c r="R10" s="92"/>
      <c r="S10" s="92"/>
      <c r="T10" s="92"/>
      <c r="U10" s="92"/>
      <c r="V10"/>
      <c r="W10"/>
      <c r="X10" s="113"/>
      <c r="Z10"/>
      <c r="AA10"/>
      <c r="AB10"/>
      <c r="AC10"/>
    </row>
    <row r="11" spans="1:29" s="54" customFormat="1" ht="30" x14ac:dyDescent="0.2">
      <c r="A11" s="226" t="s">
        <v>110</v>
      </c>
      <c r="B11" s="260" t="s">
        <v>149</v>
      </c>
      <c r="C11" s="289">
        <v>200</v>
      </c>
      <c r="D11" s="269"/>
      <c r="E11" s="246">
        <f t="shared" si="0"/>
        <v>200</v>
      </c>
      <c r="F11" s="388">
        <f t="shared" si="1"/>
        <v>0</v>
      </c>
      <c r="G11" s="388">
        <v>0</v>
      </c>
      <c r="H11" s="54">
        <v>0</v>
      </c>
      <c r="I11" s="388">
        <v>0</v>
      </c>
      <c r="J11" s="391">
        <v>0</v>
      </c>
      <c r="K11" s="262" t="s">
        <v>1016</v>
      </c>
      <c r="L11" s="273"/>
      <c r="M11" s="264" t="e">
        <f>#REF!</f>
        <v>#REF!</v>
      </c>
      <c r="N11" s="274"/>
      <c r="O11" s="266" t="s">
        <v>997</v>
      </c>
      <c r="P11" s="157"/>
      <c r="Q11" s="101"/>
      <c r="R11" s="101"/>
      <c r="S11" s="101"/>
      <c r="T11" s="101"/>
      <c r="U11" s="101"/>
      <c r="V11"/>
      <c r="W11"/>
      <c r="X11" s="113"/>
      <c r="Z11"/>
      <c r="AA11"/>
      <c r="AB11"/>
      <c r="AC11"/>
    </row>
    <row r="12" spans="1:29" s="54" customFormat="1" ht="16.5" x14ac:dyDescent="0.2">
      <c r="A12" s="226" t="s">
        <v>19</v>
      </c>
      <c r="B12" s="260" t="s">
        <v>150</v>
      </c>
      <c r="C12" s="289">
        <v>200</v>
      </c>
      <c r="D12" s="269"/>
      <c r="E12" s="246">
        <f t="shared" si="0"/>
        <v>200</v>
      </c>
      <c r="F12" s="388">
        <f t="shared" si="1"/>
        <v>0</v>
      </c>
      <c r="G12" s="388">
        <v>0</v>
      </c>
      <c r="H12" s="388">
        <v>0</v>
      </c>
      <c r="I12" s="388">
        <v>0</v>
      </c>
      <c r="J12" s="390">
        <v>0</v>
      </c>
      <c r="K12" s="262" t="s">
        <v>998</v>
      </c>
      <c r="L12" s="271"/>
      <c r="M12" s="264" t="e">
        <f>#REF!</f>
        <v>#REF!</v>
      </c>
      <c r="N12" s="272"/>
      <c r="O12" s="266" t="s">
        <v>143</v>
      </c>
      <c r="P12" s="157"/>
      <c r="Q12" s="101"/>
      <c r="R12" s="101"/>
      <c r="S12" s="101"/>
      <c r="T12" s="101"/>
      <c r="U12" s="101"/>
      <c r="V12"/>
      <c r="W12"/>
      <c r="X12" s="113"/>
      <c r="Z12"/>
      <c r="AA12"/>
      <c r="AB12"/>
      <c r="AC12"/>
    </row>
    <row r="13" spans="1:29" ht="33.75" customHeight="1" x14ac:dyDescent="0.2">
      <c r="A13" s="226" t="s">
        <v>21</v>
      </c>
      <c r="B13" s="260" t="s">
        <v>152</v>
      </c>
      <c r="C13" s="289">
        <v>500</v>
      </c>
      <c r="D13" s="269"/>
      <c r="E13" s="246">
        <f t="shared" si="0"/>
        <v>500</v>
      </c>
      <c r="F13" s="388">
        <f t="shared" si="1"/>
        <v>0</v>
      </c>
      <c r="G13" s="388">
        <v>0</v>
      </c>
      <c r="H13" s="388">
        <v>0</v>
      </c>
      <c r="I13" s="388">
        <v>0</v>
      </c>
      <c r="J13" s="391">
        <v>0</v>
      </c>
      <c r="K13" s="262" t="s">
        <v>999</v>
      </c>
      <c r="L13" s="263"/>
      <c r="M13" s="264" t="e">
        <f>#REF!</f>
        <v>#REF!</v>
      </c>
      <c r="N13" s="272"/>
      <c r="O13" s="266" t="s">
        <v>153</v>
      </c>
      <c r="P13" s="157"/>
      <c r="Q13" s="101"/>
      <c r="R13" s="101"/>
      <c r="S13" s="101"/>
      <c r="T13" s="101"/>
      <c r="U13" s="101"/>
      <c r="X13" s="113"/>
    </row>
    <row r="14" spans="1:29" ht="33" customHeight="1" x14ac:dyDescent="0.2">
      <c r="A14" s="226" t="s">
        <v>20</v>
      </c>
      <c r="B14" s="260" t="s">
        <v>1028</v>
      </c>
      <c r="C14" s="289">
        <f>0.1*Income!D5</f>
        <v>1312.5</v>
      </c>
      <c r="D14" s="269"/>
      <c r="E14" s="246">
        <f t="shared" si="0"/>
        <v>1312.5</v>
      </c>
      <c r="F14" s="388">
        <f t="shared" si="1"/>
        <v>0</v>
      </c>
      <c r="G14" s="388">
        <v>0</v>
      </c>
      <c r="H14" s="388">
        <v>0</v>
      </c>
      <c r="I14" s="388">
        <v>0</v>
      </c>
      <c r="J14" s="391">
        <v>0</v>
      </c>
      <c r="K14" s="262" t="s">
        <v>1088</v>
      </c>
      <c r="L14" s="263"/>
      <c r="M14" s="264" t="e">
        <f>#REF!</f>
        <v>#REF!</v>
      </c>
      <c r="N14" s="275" t="e">
        <f>#REF!</f>
        <v>#REF!</v>
      </c>
      <c r="O14" s="266" t="s">
        <v>148</v>
      </c>
      <c r="P14" s="99"/>
      <c r="Q14" s="92"/>
      <c r="R14" s="92"/>
      <c r="S14" s="92"/>
      <c r="T14" s="92"/>
      <c r="U14" s="92"/>
      <c r="X14" s="113"/>
    </row>
    <row r="15" spans="1:29" ht="16.5" x14ac:dyDescent="0.2">
      <c r="A15" s="226" t="s">
        <v>22</v>
      </c>
      <c r="B15" s="260" t="s">
        <v>151</v>
      </c>
      <c r="C15" s="289">
        <v>650</v>
      </c>
      <c r="D15" s="269"/>
      <c r="E15" s="246">
        <f t="shared" si="0"/>
        <v>650</v>
      </c>
      <c r="F15" s="388">
        <f t="shared" si="1"/>
        <v>0</v>
      </c>
      <c r="G15" s="388">
        <v>0</v>
      </c>
      <c r="H15" s="388">
        <v>0</v>
      </c>
      <c r="I15" s="388">
        <v>0</v>
      </c>
      <c r="J15" s="392">
        <v>0</v>
      </c>
      <c r="K15" s="262" t="s">
        <v>965</v>
      </c>
      <c r="L15" s="271"/>
      <c r="M15" s="264" t="e">
        <f>#REF!</f>
        <v>#REF!</v>
      </c>
      <c r="N15" s="272"/>
      <c r="O15" s="266" t="s">
        <v>117</v>
      </c>
      <c r="P15" s="99"/>
      <c r="Q15" s="92"/>
      <c r="R15" s="92"/>
      <c r="S15" s="92"/>
      <c r="T15" s="92"/>
      <c r="U15" s="92"/>
      <c r="X15" s="113"/>
    </row>
    <row r="16" spans="1:29" ht="16.5" x14ac:dyDescent="0.2">
      <c r="A16" s="226" t="s">
        <v>23</v>
      </c>
      <c r="B16" s="260" t="s">
        <v>321</v>
      </c>
      <c r="C16" s="368">
        <v>750</v>
      </c>
      <c r="D16" s="369"/>
      <c r="E16" s="246">
        <f t="shared" si="0"/>
        <v>750</v>
      </c>
      <c r="F16" s="388">
        <f t="shared" si="1"/>
        <v>0</v>
      </c>
      <c r="G16" s="388">
        <v>0</v>
      </c>
      <c r="H16" s="388">
        <v>0</v>
      </c>
      <c r="I16" s="388">
        <v>0</v>
      </c>
      <c r="J16" s="392">
        <v>0</v>
      </c>
      <c r="K16" s="262" t="s">
        <v>1099</v>
      </c>
      <c r="L16" s="271"/>
      <c r="M16" s="264" t="e">
        <f>#REF!</f>
        <v>#REF!</v>
      </c>
      <c r="N16" s="276"/>
      <c r="O16" s="266" t="s">
        <v>117</v>
      </c>
      <c r="P16" s="99"/>
      <c r="Q16" s="92"/>
      <c r="R16" s="92"/>
      <c r="S16" s="92"/>
      <c r="T16" s="92"/>
      <c r="U16" s="92"/>
      <c r="X16" s="113"/>
    </row>
    <row r="17" spans="1:29" ht="26.25" customHeight="1" x14ac:dyDescent="0.2">
      <c r="A17" s="226" t="s">
        <v>24</v>
      </c>
      <c r="B17" s="260" t="s">
        <v>984</v>
      </c>
      <c r="C17" s="289">
        <v>1000</v>
      </c>
      <c r="D17" s="269"/>
      <c r="E17" s="246">
        <f t="shared" si="0"/>
        <v>1000</v>
      </c>
      <c r="F17" s="388">
        <f t="shared" si="1"/>
        <v>0</v>
      </c>
      <c r="G17" s="388">
        <v>0</v>
      </c>
      <c r="H17" s="388">
        <v>0</v>
      </c>
      <c r="I17" s="388">
        <v>0</v>
      </c>
      <c r="J17" s="387">
        <v>0</v>
      </c>
      <c r="K17" s="262" t="s">
        <v>1075</v>
      </c>
      <c r="L17" s="271"/>
      <c r="M17" s="264" t="e">
        <f>#REF!</f>
        <v>#REF!</v>
      </c>
      <c r="N17" s="272"/>
      <c r="O17" s="266" t="s">
        <v>117</v>
      </c>
      <c r="P17" s="99"/>
      <c r="Q17" s="92"/>
      <c r="R17" s="92"/>
      <c r="S17" s="92"/>
      <c r="T17" s="92"/>
      <c r="U17" s="92"/>
      <c r="X17" s="113"/>
    </row>
    <row r="18" spans="1:29" ht="16.5" x14ac:dyDescent="0.2">
      <c r="A18" s="226" t="s">
        <v>11</v>
      </c>
      <c r="B18" s="260" t="s">
        <v>168</v>
      </c>
      <c r="C18" s="289">
        <v>2500</v>
      </c>
      <c r="D18" s="269"/>
      <c r="E18" s="246">
        <f t="shared" si="0"/>
        <v>2500</v>
      </c>
      <c r="F18" s="388">
        <f t="shared" si="1"/>
        <v>0</v>
      </c>
      <c r="G18" s="388">
        <v>0</v>
      </c>
      <c r="H18" s="388">
        <v>0</v>
      </c>
      <c r="I18" s="25">
        <v>0</v>
      </c>
      <c r="J18" s="25">
        <v>0</v>
      </c>
      <c r="K18" s="262" t="s">
        <v>965</v>
      </c>
      <c r="L18" s="263"/>
      <c r="M18" s="264" t="e">
        <f>#REF!</f>
        <v>#REF!</v>
      </c>
      <c r="N18" s="276"/>
      <c r="O18" s="266" t="s">
        <v>124</v>
      </c>
      <c r="P18" s="102"/>
      <c r="Q18" s="92"/>
      <c r="R18" s="92"/>
      <c r="S18" s="92"/>
      <c r="T18" s="92"/>
      <c r="U18" s="92"/>
      <c r="X18" s="113"/>
    </row>
    <row r="19" spans="1:29" s="54" customFormat="1" ht="78" customHeight="1" x14ac:dyDescent="0.2">
      <c r="A19" s="232" t="s">
        <v>25</v>
      </c>
      <c r="B19" s="260" t="s">
        <v>1076</v>
      </c>
      <c r="C19" s="289">
        <v>70</v>
      </c>
      <c r="D19" s="269"/>
      <c r="E19" s="246">
        <f t="shared" si="0"/>
        <v>70</v>
      </c>
      <c r="F19" s="388">
        <f t="shared" si="1"/>
        <v>0</v>
      </c>
      <c r="G19" s="387">
        <v>0</v>
      </c>
      <c r="H19" s="246">
        <v>0</v>
      </c>
      <c r="I19" s="387">
        <v>0</v>
      </c>
      <c r="J19" s="387">
        <v>0</v>
      </c>
      <c r="K19" s="262" t="s">
        <v>1100</v>
      </c>
      <c r="L19" s="277"/>
      <c r="M19" s="264" t="e">
        <f>#REF!</f>
        <v>#REF!</v>
      </c>
      <c r="N19" s="278"/>
      <c r="O19" s="279" t="s">
        <v>140</v>
      </c>
      <c r="P19" s="99"/>
      <c r="Q19" s="92"/>
      <c r="R19" s="92"/>
      <c r="S19" s="92"/>
      <c r="T19" s="92"/>
      <c r="U19" s="92"/>
      <c r="V19"/>
      <c r="W19"/>
      <c r="X19" s="113"/>
      <c r="Z19"/>
      <c r="AA19"/>
      <c r="AB19"/>
      <c r="AC19"/>
    </row>
    <row r="20" spans="1:29" s="54" customFormat="1" ht="16.5" x14ac:dyDescent="0.2">
      <c r="A20" s="226" t="s">
        <v>10</v>
      </c>
      <c r="B20" s="262" t="s">
        <v>161</v>
      </c>
      <c r="C20" s="289">
        <v>650</v>
      </c>
      <c r="D20" s="269"/>
      <c r="E20" s="246">
        <f t="shared" si="0"/>
        <v>650</v>
      </c>
      <c r="F20" s="388">
        <f t="shared" si="1"/>
        <v>0</v>
      </c>
      <c r="G20" s="387">
        <v>0</v>
      </c>
      <c r="H20" s="393">
        <v>0</v>
      </c>
      <c r="I20" s="387">
        <v>0</v>
      </c>
      <c r="J20" s="387">
        <v>0</v>
      </c>
      <c r="K20" s="262" t="s">
        <v>985</v>
      </c>
      <c r="L20" s="263"/>
      <c r="M20" s="264" t="e">
        <f>#REF!</f>
        <v>#REF!</v>
      </c>
      <c r="N20" s="272"/>
      <c r="O20" s="266" t="s">
        <v>143</v>
      </c>
      <c r="P20" s="99"/>
      <c r="Q20" s="92"/>
      <c r="R20" s="92"/>
      <c r="S20" s="92"/>
      <c r="T20" s="92"/>
      <c r="U20" s="92"/>
      <c r="V20"/>
      <c r="W20"/>
      <c r="X20" s="113"/>
      <c r="Z20"/>
      <c r="AA20"/>
      <c r="AB20"/>
      <c r="AC20"/>
    </row>
    <row r="21" spans="1:29" s="54" customFormat="1" ht="16.5" x14ac:dyDescent="0.2">
      <c r="A21" s="226" t="s">
        <v>26</v>
      </c>
      <c r="B21" s="260" t="s">
        <v>1025</v>
      </c>
      <c r="C21" s="289">
        <v>1400</v>
      </c>
      <c r="D21" s="269"/>
      <c r="E21" s="246">
        <f t="shared" si="0"/>
        <v>1400</v>
      </c>
      <c r="F21" s="388">
        <f t="shared" si="1"/>
        <v>0</v>
      </c>
      <c r="G21" s="388">
        <v>0</v>
      </c>
      <c r="H21" s="393">
        <v>0</v>
      </c>
      <c r="I21" s="387">
        <v>0</v>
      </c>
      <c r="J21" s="387">
        <v>0</v>
      </c>
      <c r="K21" s="370"/>
      <c r="L21" s="280"/>
      <c r="M21" s="264" t="e">
        <f>#REF!</f>
        <v>#REF!</v>
      </c>
      <c r="N21" s="272"/>
      <c r="O21" s="266" t="s">
        <v>124</v>
      </c>
      <c r="P21" s="99"/>
      <c r="Q21" s="92"/>
      <c r="R21" s="92"/>
      <c r="S21" s="92"/>
      <c r="T21" s="92"/>
      <c r="U21" s="92"/>
      <c r="V21"/>
      <c r="W21"/>
      <c r="X21" s="113"/>
      <c r="Z21"/>
      <c r="AA21"/>
      <c r="AB21"/>
      <c r="AC21"/>
    </row>
    <row r="22" spans="1:29" s="54" customFormat="1" ht="60" x14ac:dyDescent="0.2">
      <c r="A22" s="226" t="s">
        <v>27</v>
      </c>
      <c r="B22" s="260" t="s">
        <v>986</v>
      </c>
      <c r="C22" s="371">
        <v>500</v>
      </c>
      <c r="D22" s="372"/>
      <c r="E22" s="246">
        <f t="shared" si="0"/>
        <v>500</v>
      </c>
      <c r="F22" s="388">
        <f t="shared" si="1"/>
        <v>0</v>
      </c>
      <c r="G22" s="388">
        <v>0</v>
      </c>
      <c r="H22" s="394">
        <v>0</v>
      </c>
      <c r="I22" s="387">
        <v>0</v>
      </c>
      <c r="J22" s="387">
        <v>0</v>
      </c>
      <c r="K22" s="262" t="s">
        <v>1143</v>
      </c>
      <c r="L22" s="280"/>
      <c r="M22" s="264"/>
      <c r="N22" s="272"/>
      <c r="O22" s="266"/>
      <c r="P22" s="99"/>
      <c r="Q22" s="92"/>
      <c r="R22" s="92"/>
      <c r="S22" s="92"/>
      <c r="T22" s="92"/>
      <c r="U22" s="92"/>
      <c r="V22"/>
      <c r="W22"/>
      <c r="X22" s="113"/>
      <c r="Z22"/>
      <c r="AA22"/>
      <c r="AB22"/>
      <c r="AC22"/>
    </row>
    <row r="23" spans="1:29" s="54" customFormat="1" ht="16.5" x14ac:dyDescent="0.2">
      <c r="A23" s="226" t="s">
        <v>669</v>
      </c>
      <c r="B23" s="260" t="s">
        <v>214</v>
      </c>
      <c r="C23" s="371">
        <v>60000</v>
      </c>
      <c r="D23" s="372"/>
      <c r="E23" s="246">
        <f t="shared" si="0"/>
        <v>60000</v>
      </c>
      <c r="F23" s="388">
        <f t="shared" si="1"/>
        <v>0</v>
      </c>
      <c r="G23" s="387">
        <v>0</v>
      </c>
      <c r="H23" s="394">
        <v>0</v>
      </c>
      <c r="I23" s="387">
        <v>0</v>
      </c>
      <c r="J23" s="387">
        <v>0</v>
      </c>
      <c r="K23" s="262" t="s">
        <v>1078</v>
      </c>
      <c r="L23" s="280"/>
      <c r="M23" s="264"/>
      <c r="N23" s="272"/>
      <c r="O23" s="266"/>
      <c r="P23" s="99"/>
      <c r="Q23" s="92"/>
      <c r="R23" s="92"/>
      <c r="S23" s="92"/>
      <c r="T23" s="92"/>
      <c r="U23" s="92"/>
      <c r="V23"/>
      <c r="W23"/>
      <c r="X23" s="113"/>
      <c r="Z23"/>
      <c r="AA23"/>
      <c r="AB23"/>
      <c r="AC23"/>
    </row>
    <row r="24" spans="1:29" s="54" customFormat="1" ht="14.25" customHeight="1" x14ac:dyDescent="0.2">
      <c r="A24" s="232" t="s">
        <v>798</v>
      </c>
      <c r="B24" s="260" t="s">
        <v>638</v>
      </c>
      <c r="C24" s="289">
        <v>500</v>
      </c>
      <c r="D24" s="269"/>
      <c r="E24" s="246">
        <v>500</v>
      </c>
      <c r="F24" s="388">
        <f t="shared" si="1"/>
        <v>0</v>
      </c>
      <c r="G24" s="387">
        <v>0</v>
      </c>
      <c r="H24" s="393">
        <v>0</v>
      </c>
      <c r="I24" s="387">
        <v>0</v>
      </c>
      <c r="J24" s="387">
        <v>0</v>
      </c>
      <c r="K24" s="262"/>
      <c r="L24" s="263"/>
      <c r="M24" s="264" t="e">
        <f>#REF!</f>
        <v>#REF!</v>
      </c>
      <c r="N24" s="272"/>
      <c r="O24" s="266" t="s">
        <v>143</v>
      </c>
      <c r="P24" s="99"/>
      <c r="Q24" s="92"/>
      <c r="R24" s="92"/>
      <c r="S24" s="92"/>
      <c r="T24" s="92"/>
      <c r="U24" s="92"/>
      <c r="V24"/>
      <c r="W24"/>
      <c r="X24" s="113"/>
      <c r="Z24"/>
      <c r="AA24"/>
      <c r="AB24"/>
      <c r="AC24"/>
    </row>
    <row r="25" spans="1:29" s="54" customFormat="1" ht="16.5" hidden="1" x14ac:dyDescent="0.2">
      <c r="A25" s="226" t="s">
        <v>916</v>
      </c>
      <c r="B25" s="260" t="s">
        <v>191</v>
      </c>
      <c r="C25" s="289">
        <f>SUM(C6:C24)</f>
        <v>75314.5</v>
      </c>
      <c r="D25" s="269"/>
      <c r="E25" s="246">
        <f>C24-F24</f>
        <v>500</v>
      </c>
      <c r="F25" s="388">
        <f t="shared" si="1"/>
        <v>0</v>
      </c>
      <c r="G25" s="387"/>
      <c r="H25" s="393"/>
      <c r="I25" s="387"/>
      <c r="J25" s="387"/>
      <c r="K25" s="262"/>
      <c r="L25" s="263"/>
      <c r="M25" s="264" t="e">
        <f>#REF!</f>
        <v>#REF!</v>
      </c>
      <c r="N25" s="272"/>
      <c r="O25" s="266"/>
      <c r="P25" s="99"/>
      <c r="Q25" s="92"/>
      <c r="R25" s="92"/>
      <c r="S25" s="92"/>
      <c r="T25" s="92"/>
      <c r="U25" s="92"/>
      <c r="V25"/>
      <c r="W25"/>
      <c r="X25" s="113"/>
      <c r="Z25"/>
      <c r="AA25"/>
      <c r="AB25"/>
      <c r="AC25"/>
    </row>
    <row r="26" spans="1:29" s="54" customFormat="1" ht="16.5" hidden="1" x14ac:dyDescent="0.2">
      <c r="A26" s="226" t="s">
        <v>917</v>
      </c>
      <c r="B26" s="260" t="s">
        <v>884</v>
      </c>
      <c r="C26" s="289"/>
      <c r="D26" s="269"/>
      <c r="E26" s="246">
        <f>C25-F25</f>
        <v>75314.5</v>
      </c>
      <c r="F26" s="388">
        <f t="shared" si="1"/>
        <v>0</v>
      </c>
      <c r="G26" s="387"/>
      <c r="H26" s="393"/>
      <c r="I26" s="387"/>
      <c r="J26" s="387"/>
      <c r="K26" s="267" t="s">
        <v>942</v>
      </c>
      <c r="L26" s="263"/>
      <c r="M26" s="264">
        <v>100</v>
      </c>
      <c r="N26" s="272"/>
      <c r="O26" s="281"/>
      <c r="P26" s="99"/>
      <c r="Q26" s="92"/>
      <c r="R26" s="92"/>
      <c r="S26" s="92"/>
      <c r="T26" s="92"/>
      <c r="U26" s="92"/>
      <c r="V26"/>
      <c r="W26"/>
      <c r="X26" s="113"/>
      <c r="Z26"/>
      <c r="AA26"/>
      <c r="AB26"/>
      <c r="AC26"/>
    </row>
    <row r="27" spans="1:29" s="54" customFormat="1" ht="16.5" hidden="1" x14ac:dyDescent="0.2">
      <c r="A27" s="223" t="s">
        <v>927</v>
      </c>
      <c r="B27" s="260" t="s">
        <v>928</v>
      </c>
      <c r="C27" s="289"/>
      <c r="D27" s="269"/>
      <c r="E27" s="246">
        <f>C26-F26</f>
        <v>0</v>
      </c>
      <c r="F27" s="388">
        <f t="shared" si="1"/>
        <v>0</v>
      </c>
      <c r="G27" s="387"/>
      <c r="H27" s="393"/>
      <c r="I27" s="387"/>
      <c r="J27" s="387"/>
      <c r="K27" s="262"/>
      <c r="L27" s="263"/>
      <c r="M27" s="264" t="e">
        <f>#REF!</f>
        <v>#REF!</v>
      </c>
      <c r="N27" s="262"/>
      <c r="O27" s="266"/>
      <c r="P27" s="99"/>
      <c r="Q27" s="92"/>
      <c r="R27" s="92"/>
      <c r="S27" s="92"/>
      <c r="T27" s="92"/>
      <c r="U27" s="92"/>
      <c r="V27"/>
      <c r="W27"/>
      <c r="X27"/>
      <c r="Z27"/>
      <c r="AA27"/>
      <c r="AB27"/>
      <c r="AC27"/>
    </row>
    <row r="28" spans="1:29" s="208" customFormat="1" ht="16.5" x14ac:dyDescent="0.2">
      <c r="A28" s="304"/>
      <c r="B28" s="373" t="s">
        <v>960</v>
      </c>
      <c r="C28" s="290">
        <v>77134.5</v>
      </c>
      <c r="D28" s="282"/>
      <c r="E28" s="246">
        <v>77134.5</v>
      </c>
      <c r="F28" s="393">
        <f>SUM(F6:F24)</f>
        <v>0</v>
      </c>
      <c r="G28" s="387"/>
      <c r="H28" s="393"/>
      <c r="I28" s="387"/>
      <c r="J28" s="387"/>
      <c r="K28" s="283"/>
      <c r="L28" s="284"/>
      <c r="M28" s="285"/>
      <c r="N28" s="283"/>
      <c r="O28" s="286"/>
      <c r="P28" s="206"/>
      <c r="Q28" s="205"/>
      <c r="R28" s="205"/>
      <c r="S28" s="205"/>
      <c r="T28" s="205"/>
      <c r="U28" s="205"/>
      <c r="V28" s="207"/>
      <c r="W28" s="207"/>
      <c r="X28" s="207"/>
      <c r="Z28" s="207"/>
      <c r="AA28" s="207"/>
      <c r="AB28" s="207"/>
      <c r="AC28" s="207"/>
    </row>
    <row r="29" spans="1:29" x14ac:dyDescent="0.2">
      <c r="A29" s="92"/>
      <c r="B29" s="151"/>
      <c r="C29" s="209"/>
      <c r="D29" s="209"/>
      <c r="K29" s="154"/>
      <c r="L29" s="111"/>
      <c r="M29" s="103"/>
      <c r="N29" s="92"/>
      <c r="O29" s="156"/>
      <c r="P29" s="99"/>
      <c r="Q29" s="92"/>
      <c r="R29" s="92"/>
      <c r="S29" s="92"/>
      <c r="T29" s="92"/>
      <c r="U29" s="92"/>
    </row>
    <row r="30" spans="1:29" x14ac:dyDescent="0.2">
      <c r="A30" s="88"/>
      <c r="B30" s="294" t="s">
        <v>992</v>
      </c>
      <c r="C30" s="295"/>
      <c r="D30" s="295"/>
      <c r="E30" s="258"/>
      <c r="F30" s="259"/>
      <c r="G30" s="258"/>
      <c r="H30" s="259"/>
      <c r="I30" s="258"/>
      <c r="J30" s="258"/>
      <c r="K30" s="177"/>
      <c r="L30" s="191"/>
      <c r="M30" s="186"/>
      <c r="N30" s="185"/>
      <c r="O30" s="166"/>
      <c r="P30" s="99"/>
      <c r="Q30" s="92"/>
      <c r="R30" s="92"/>
      <c r="S30" s="92"/>
      <c r="T30" s="92"/>
      <c r="U30" s="92"/>
    </row>
    <row r="31" spans="1:29" ht="45" customHeight="1" x14ac:dyDescent="0.2">
      <c r="A31" s="303" t="s">
        <v>21</v>
      </c>
      <c r="B31" s="413" t="s">
        <v>1000</v>
      </c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</row>
    <row r="32" spans="1:29" ht="21" customHeight="1" x14ac:dyDescent="0.2">
      <c r="A32" s="411" t="s">
        <v>20</v>
      </c>
      <c r="B32" s="449" t="s">
        <v>1090</v>
      </c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1"/>
    </row>
  </sheetData>
  <mergeCells count="4">
    <mergeCell ref="A4:B4"/>
    <mergeCell ref="B31:O31"/>
    <mergeCell ref="B32:O32"/>
    <mergeCell ref="A2:O2"/>
  </mergeCells>
  <phoneticPr fontId="66" type="noConversion"/>
  <pageMargins left="0.45" right="0.45" top="0.75" bottom="0.75" header="0.3" footer="0.3"/>
  <pageSetup scale="82" fitToHeight="0" orientation="landscape" r:id="rId1"/>
  <headerFooter>
    <oddHeader>&amp;CCouncil 8600 Budget
Fraternal Year 2023 - 2024</oddHeader>
  </headerFooter>
  <colBreaks count="2" manualBreakCount="2">
    <brk id="11" max="35" man="1"/>
    <brk id="14" max="3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7A42F47-5257-4B8C-8B53-03AA69483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Sheet7</vt:lpstr>
      <vt:lpstr>2019-2020 Tax Worksheet</vt:lpstr>
      <vt:lpstr>Summary</vt:lpstr>
      <vt:lpstr>Income</vt:lpstr>
      <vt:lpstr> Community Program Expenses</vt:lpstr>
      <vt:lpstr>Family Program Expenses</vt:lpstr>
      <vt:lpstr>Faith Program Expenses</vt:lpstr>
      <vt:lpstr>Life Program Expenses</vt:lpstr>
      <vt:lpstr>Council Opns Expenses</vt:lpstr>
      <vt:lpstr>Off Budget</vt:lpstr>
      <vt:lpstr>Sheet2</vt:lpstr>
      <vt:lpstr>Sheet3</vt:lpstr>
      <vt:lpstr>Sheet4</vt:lpstr>
      <vt:lpstr>Sheet1</vt:lpstr>
      <vt:lpstr>total</vt:lpstr>
      <vt:lpstr>Sheet5</vt:lpstr>
      <vt:lpstr>' Community Program Expenses'!Print_Area</vt:lpstr>
      <vt:lpstr>'2019-2020 Tax Worksheet'!Print_Area</vt:lpstr>
      <vt:lpstr>'Council Opns Expenses'!Print_Area</vt:lpstr>
      <vt:lpstr>'Faith Program Expenses'!Print_Area</vt:lpstr>
      <vt:lpstr>'Family Program Expenses'!Print_Area</vt:lpstr>
      <vt:lpstr>Income!Print_Area</vt:lpstr>
      <vt:lpstr>'Life Program Expenses'!Print_Area</vt:lpstr>
      <vt:lpstr>'Off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/>
  <cp:keywords/>
  <cp:lastModifiedBy/>
  <dcterms:created xsi:type="dcterms:W3CDTF">2014-07-30T02:48:31Z</dcterms:created>
  <dcterms:modified xsi:type="dcterms:W3CDTF">2023-06-20T22:03:03Z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TC101909839990</vt:lpwstr>
  </property>
</Properties>
</file>