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jfreda/Documents/"/>
    </mc:Choice>
  </mc:AlternateContent>
  <bookViews>
    <workbookView xWindow="0" yWindow="480" windowWidth="33600" windowHeight="18740"/>
  </bookViews>
  <sheets>
    <sheet name="Sheet1" sheetId="1" r:id="rId1"/>
  </sheets>
  <definedNames>
    <definedName name="_xlnm.Print_Area" localSheetId="0">Sheet1!$A$1:$G$148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F42" i="1"/>
  <c r="F7" i="1"/>
  <c r="D77" i="1"/>
  <c r="D58" i="1"/>
  <c r="F44" i="1"/>
  <c r="F43" i="1"/>
  <c r="D44" i="1"/>
  <c r="F8" i="1"/>
  <c r="E29" i="1"/>
  <c r="E4" i="1"/>
  <c r="F41" i="1"/>
  <c r="F40" i="1"/>
  <c r="F39" i="1"/>
  <c r="D35" i="1"/>
  <c r="D140" i="1"/>
  <c r="G132" i="1"/>
  <c r="D122" i="1"/>
  <c r="D114" i="1"/>
  <c r="D106" i="1"/>
  <c r="G102" i="1"/>
  <c r="D93" i="1"/>
  <c r="D60" i="1"/>
  <c r="E59" i="1"/>
  <c r="D43" i="1"/>
  <c r="D38" i="1"/>
  <c r="E37" i="1"/>
  <c r="D6" i="1"/>
  <c r="G4" i="1"/>
  <c r="C1" i="1"/>
  <c r="D37" i="1"/>
  <c r="D1" i="1"/>
  <c r="E1" i="1"/>
  <c r="F37" i="1"/>
</calcChain>
</file>

<file path=xl/comments1.xml><?xml version="1.0" encoding="utf-8"?>
<comments xmlns="http://schemas.openxmlformats.org/spreadsheetml/2006/main">
  <authors>
    <author>Author</author>
  </authors>
  <commentList>
    <comment ref="D4" authorId="0">
      <text>
        <r>
          <rPr>
            <sz val="8"/>
            <color indexed="81"/>
            <rFont val="Tahoma"/>
            <family val="2"/>
          </rPr>
          <t>Enter number of Council Knights.</t>
        </r>
      </text>
    </comment>
  </commentList>
</comments>
</file>

<file path=xl/sharedStrings.xml><?xml version="1.0" encoding="utf-8"?>
<sst xmlns="http://schemas.openxmlformats.org/spreadsheetml/2006/main" count="587" uniqueCount="412">
  <si>
    <t>Item #</t>
  </si>
  <si>
    <t>Activity</t>
  </si>
  <si>
    <t>Source of Funds</t>
  </si>
  <si>
    <t>Notes/Comments</t>
  </si>
  <si>
    <t>POC</t>
  </si>
  <si>
    <t>Number of Knights</t>
  </si>
  <si>
    <t>Income</t>
  </si>
  <si>
    <t>I</t>
  </si>
  <si>
    <t>Total Income</t>
  </si>
  <si>
    <t>I1</t>
  </si>
  <si>
    <t>dues</t>
  </si>
  <si>
    <t>FS</t>
  </si>
  <si>
    <t>I2</t>
  </si>
  <si>
    <t>PKD (Penny per Knight per Day)</t>
  </si>
  <si>
    <t>PKD</t>
  </si>
  <si>
    <t>I3</t>
  </si>
  <si>
    <t>Interest on Money Market Account</t>
  </si>
  <si>
    <t>Int</t>
  </si>
  <si>
    <t>Money Market Account</t>
  </si>
  <si>
    <t>Treasurer</t>
  </si>
  <si>
    <t>I4</t>
  </si>
  <si>
    <t>KOVAR</t>
  </si>
  <si>
    <t>State pass through to M3</t>
  </si>
  <si>
    <t>I5</t>
  </si>
  <si>
    <t>Squires</t>
  </si>
  <si>
    <t>S</t>
  </si>
  <si>
    <t>Pass-thru, Council banks Squire $s</t>
  </si>
  <si>
    <t>Minus</t>
  </si>
  <si>
    <t>I6</t>
  </si>
  <si>
    <t>Squire Roses</t>
  </si>
  <si>
    <t>SR</t>
  </si>
  <si>
    <t>I7</t>
  </si>
  <si>
    <t>Meetings (Council Meals)</t>
  </si>
  <si>
    <t>CM</t>
  </si>
  <si>
    <t>Warden</t>
  </si>
  <si>
    <t>I8</t>
  </si>
  <si>
    <t>Operations/Misc Other Income</t>
  </si>
  <si>
    <t>Ops</t>
  </si>
  <si>
    <t>I9</t>
  </si>
  <si>
    <t>Christmas Tree Sales</t>
  </si>
  <si>
    <t>Trees</t>
  </si>
  <si>
    <t>Wassif</t>
  </si>
  <si>
    <t>I10</t>
  </si>
  <si>
    <t>Pancake Breakfast</t>
  </si>
  <si>
    <t>PCB</t>
  </si>
  <si>
    <t>Morratta/Minus</t>
  </si>
  <si>
    <t>I11</t>
  </si>
  <si>
    <t>Spaghetti Dinner/Tex-Mex</t>
  </si>
  <si>
    <t>SD</t>
  </si>
  <si>
    <t>Cella/Sharp</t>
  </si>
  <si>
    <t>I12</t>
  </si>
  <si>
    <t>Polish Night</t>
  </si>
  <si>
    <t>PN</t>
  </si>
  <si>
    <t>Obuchowski</t>
  </si>
  <si>
    <t>I13</t>
  </si>
  <si>
    <t>Italian Night</t>
  </si>
  <si>
    <t>IN</t>
  </si>
  <si>
    <t>Cella</t>
  </si>
  <si>
    <t>I14</t>
  </si>
  <si>
    <t>"Keep Christ in Christmas" Card Sales</t>
  </si>
  <si>
    <t>KCIC</t>
  </si>
  <si>
    <t>Mailki</t>
  </si>
  <si>
    <t>I15</t>
  </si>
  <si>
    <t>Car Raffle</t>
  </si>
  <si>
    <t>CR</t>
  </si>
  <si>
    <t>Pass back to All Saints Parish</t>
  </si>
  <si>
    <t>I15A</t>
  </si>
  <si>
    <t>Return from All Saints (=i15*60%)</t>
  </si>
  <si>
    <t>I16</t>
  </si>
  <si>
    <t>Celebrate Fairfax</t>
  </si>
  <si>
    <t>CF</t>
  </si>
  <si>
    <t>Tips and % of Gross take at Celebrate FFX</t>
  </si>
  <si>
    <t>Mannion</t>
  </si>
  <si>
    <t>I17</t>
  </si>
  <si>
    <t>Bingo Fun Days</t>
  </si>
  <si>
    <t>BFD</t>
  </si>
  <si>
    <t>I18</t>
  </si>
  <si>
    <t>State Football &amp; Basketball raffle tickets</t>
  </si>
  <si>
    <t>SFS</t>
  </si>
  <si>
    <t xml:space="preserve">amount dependent on # of tickets and sales </t>
  </si>
  <si>
    <t>DGK</t>
  </si>
  <si>
    <t>I19</t>
  </si>
  <si>
    <t>Helmet: Archdiocese of the US Military Services</t>
  </si>
  <si>
    <t>AMS</t>
  </si>
  <si>
    <t>PASS THROUGH TO H8</t>
  </si>
  <si>
    <t>GK</t>
  </si>
  <si>
    <t>I20</t>
  </si>
  <si>
    <t>Recycling Trailer, aluminum cans</t>
  </si>
  <si>
    <t>RT</t>
  </si>
  <si>
    <t>Germain</t>
  </si>
  <si>
    <t>I21</t>
  </si>
  <si>
    <t xml:space="preserve">50/50 Drawing </t>
  </si>
  <si>
    <t>I22</t>
  </si>
  <si>
    <t>NEW Member Assessments</t>
  </si>
  <si>
    <t>NMS</t>
  </si>
  <si>
    <t>I23</t>
  </si>
  <si>
    <t>Donations</t>
  </si>
  <si>
    <t>Z</t>
  </si>
  <si>
    <t>I24</t>
  </si>
  <si>
    <t>Miscellaneous Income</t>
  </si>
  <si>
    <t>MI</t>
  </si>
  <si>
    <t>I25</t>
  </si>
  <si>
    <t xml:space="preserve">Appropriated from Reserves </t>
  </si>
  <si>
    <t>Res</t>
  </si>
  <si>
    <t>Can be made up thur Star, Food, RSVP, over budget income, lower expenses</t>
  </si>
  <si>
    <t>I26</t>
  </si>
  <si>
    <t>Veterans Lunch</t>
  </si>
  <si>
    <t>VDL</t>
  </si>
  <si>
    <t>I27</t>
  </si>
  <si>
    <t>Paul Stefan Foundation Room</t>
  </si>
  <si>
    <t>PSFR</t>
  </si>
  <si>
    <t>TOTAL</t>
  </si>
  <si>
    <t>Expenses</t>
  </si>
  <si>
    <t>Total Expenses</t>
  </si>
  <si>
    <t>O</t>
  </si>
  <si>
    <t>Council Operations</t>
  </si>
  <si>
    <t xml:space="preserve"> Grand Knight</t>
  </si>
  <si>
    <t>O1</t>
  </si>
  <si>
    <r>
      <t>PerCapitaTax</t>
    </r>
    <r>
      <rPr>
        <sz val="8"/>
        <rFont val="Arial Narrow"/>
        <family val="2"/>
      </rPr>
      <t xml:space="preserve"> (PCT)($3.50/K/yr Supreme Council)</t>
    </r>
  </si>
  <si>
    <t>See I1</t>
  </si>
  <si>
    <t>O2</t>
  </si>
  <si>
    <t>Culture of Life (COL)($2/K/yr Supreme)</t>
  </si>
  <si>
    <t>O3</t>
  </si>
  <si>
    <r>
      <t>Catholic Advertisements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(CAF)($1/k/yr Supreme)</t>
    </r>
  </si>
  <si>
    <t>O4</t>
  </si>
  <si>
    <t>PC-VA ($4.00/K/yr State Council)</t>
  </si>
  <si>
    <t>O5</t>
  </si>
  <si>
    <t>See I2</t>
  </si>
  <si>
    <t>O6</t>
  </si>
  <si>
    <t>FS Salary</t>
  </si>
  <si>
    <t>GK &amp; Trustees</t>
  </si>
  <si>
    <t>O7</t>
  </si>
  <si>
    <t>State Meetings</t>
  </si>
  <si>
    <t>O8</t>
  </si>
  <si>
    <t>District 14 Support</t>
  </si>
  <si>
    <t>O9</t>
  </si>
  <si>
    <t>Liability Insurance</t>
  </si>
  <si>
    <t>O10</t>
  </si>
  <si>
    <t>Supplies (Form 100s, Posters, Pins, etc.)</t>
  </si>
  <si>
    <t>O11</t>
  </si>
  <si>
    <t>Fraternal Activities (ex 3rd degree meals)</t>
  </si>
  <si>
    <t>O12</t>
  </si>
  <si>
    <t>O13</t>
  </si>
  <si>
    <t>Telephone @ OSMH</t>
  </si>
  <si>
    <t>O14</t>
  </si>
  <si>
    <t>GK Discretionary Expenses</t>
  </si>
  <si>
    <t>O15</t>
  </si>
  <si>
    <t>Web Services</t>
  </si>
  <si>
    <t>Web Master</t>
  </si>
  <si>
    <t>O16</t>
  </si>
  <si>
    <t>Badges and 1st Degree caps</t>
  </si>
  <si>
    <t>O17</t>
  </si>
  <si>
    <t>Pulled from Reserves</t>
  </si>
  <si>
    <t>RES</t>
  </si>
  <si>
    <t>O18</t>
  </si>
  <si>
    <t>Miscellaneous</t>
  </si>
  <si>
    <t>Total</t>
  </si>
  <si>
    <t>Y</t>
  </si>
  <si>
    <t>Youth</t>
  </si>
  <si>
    <t>Y1</t>
  </si>
  <si>
    <t>Y2</t>
  </si>
  <si>
    <t>Pass thru of Squire-Roses, expect = $0.</t>
  </si>
  <si>
    <t xml:space="preserve">Minus </t>
  </si>
  <si>
    <t>Y3</t>
  </si>
  <si>
    <t>Scholarships</t>
  </si>
  <si>
    <t>Walker</t>
  </si>
  <si>
    <t>Y4</t>
  </si>
  <si>
    <t>Young Man / Young Woman</t>
  </si>
  <si>
    <t>Y5</t>
  </si>
  <si>
    <t>High School Graduation Parties</t>
  </si>
  <si>
    <t>5 schools: Robinson, Lake Braddock, Woodson, PPVI &amp; Bishop Ireton</t>
  </si>
  <si>
    <t>Y6</t>
  </si>
  <si>
    <t>Parish Children's Christmas Party</t>
  </si>
  <si>
    <t>Y7</t>
  </si>
  <si>
    <t>Scouting (Boy and Venture)</t>
  </si>
  <si>
    <t>$2,000 for T697  + $500 for  Eagle Projects</t>
  </si>
  <si>
    <t>Y8</t>
  </si>
  <si>
    <t>Soccer &amp; Free Throw Contests</t>
  </si>
  <si>
    <t>Y9</t>
  </si>
  <si>
    <t>Teen Youth Programs</t>
  </si>
  <si>
    <t>$2,000 for Work Camp Scholarships</t>
  </si>
  <si>
    <t>Y10</t>
  </si>
  <si>
    <t>Essay Contest/Substance Abuse Poster</t>
  </si>
  <si>
    <t>Y11</t>
  </si>
  <si>
    <t>Vacation Bible School</t>
  </si>
  <si>
    <t>Silva</t>
  </si>
  <si>
    <t>Y12</t>
  </si>
  <si>
    <t>Mt. View School, Special Needs Edu</t>
  </si>
  <si>
    <t>Mt View School</t>
  </si>
  <si>
    <t>Y13</t>
  </si>
  <si>
    <t>FOCUS</t>
  </si>
  <si>
    <t>Turgeon</t>
  </si>
  <si>
    <t>Y14</t>
  </si>
  <si>
    <t>Coats for Kids</t>
  </si>
  <si>
    <t>2 boxes 1 girls 1 boys (220 each)</t>
  </si>
  <si>
    <t>Y15</t>
  </si>
  <si>
    <t>Angel Scholarship Fund (Pre-School)</t>
  </si>
  <si>
    <t>Y16</t>
  </si>
  <si>
    <t>Easter Egg Hunt</t>
  </si>
  <si>
    <t>Walters</t>
  </si>
  <si>
    <t>F</t>
  </si>
  <si>
    <t>Family</t>
  </si>
  <si>
    <t>Terence Walter</t>
  </si>
  <si>
    <t>F1</t>
  </si>
  <si>
    <t>Italian Night*</t>
  </si>
  <si>
    <t>F2</t>
  </si>
  <si>
    <t>Polish Night*</t>
  </si>
  <si>
    <t>F3</t>
  </si>
  <si>
    <t>Cella (Spaghetti) &amp; Sharp (Tex-Mex)</t>
  </si>
  <si>
    <t>F4</t>
  </si>
  <si>
    <t>Pancake Supplies*</t>
  </si>
  <si>
    <t>Morrata</t>
  </si>
  <si>
    <t>F5</t>
  </si>
  <si>
    <t>Bingo Expenses, prizes, refreshments*</t>
  </si>
  <si>
    <t>F6</t>
  </si>
  <si>
    <t>Bingo Charities</t>
  </si>
  <si>
    <t>Maliki</t>
  </si>
  <si>
    <t>F7</t>
  </si>
  <si>
    <t>Family Picnic</t>
  </si>
  <si>
    <t>F8</t>
  </si>
  <si>
    <t xml:space="preserve">New Years Eve Rcpt &amp; other refreshments </t>
  </si>
  <si>
    <t>F9</t>
  </si>
  <si>
    <t>GK's Christmas Party</t>
  </si>
  <si>
    <t>F10</t>
  </si>
  <si>
    <t>The Compassionate Friends</t>
  </si>
  <si>
    <t>Baker</t>
  </si>
  <si>
    <t>F11</t>
  </si>
  <si>
    <t>Hot Dog Sales</t>
  </si>
  <si>
    <t>HDS</t>
  </si>
  <si>
    <t>F12</t>
  </si>
  <si>
    <t>M</t>
  </si>
  <si>
    <t>Community</t>
  </si>
  <si>
    <t>M1</t>
  </si>
  <si>
    <t>Marian Homes</t>
  </si>
  <si>
    <t>Crowder</t>
  </si>
  <si>
    <t>M2</t>
  </si>
  <si>
    <t>Improve-a-Home</t>
  </si>
  <si>
    <t>M3</t>
  </si>
  <si>
    <t>KOVAR Donation*</t>
  </si>
  <si>
    <r>
      <t xml:space="preserve">Pass through to State KOVAR = I4 </t>
    </r>
    <r>
      <rPr>
        <u/>
        <sz val="8"/>
        <rFont val="Arial Narrow"/>
        <family val="2"/>
      </rPr>
      <t/>
    </r>
  </si>
  <si>
    <t>M4</t>
  </si>
  <si>
    <t>KOVAR Supplies</t>
  </si>
  <si>
    <t>M5</t>
  </si>
  <si>
    <t>Wheelchair Mission (Supreme)</t>
  </si>
  <si>
    <t>M6</t>
  </si>
  <si>
    <t>Route 123 Cleanup</t>
  </si>
  <si>
    <t>O'Brien</t>
  </si>
  <si>
    <t>M7</t>
  </si>
  <si>
    <t>Lenten Soup Suppers</t>
  </si>
  <si>
    <t>Garry</t>
  </si>
  <si>
    <t>M8</t>
  </si>
  <si>
    <t>M9</t>
  </si>
  <si>
    <t>H</t>
  </si>
  <si>
    <t>Church</t>
  </si>
  <si>
    <t>H1</t>
  </si>
  <si>
    <t>Arlington &amp; Military Seminarian Stipend</t>
  </si>
  <si>
    <t>H2</t>
  </si>
  <si>
    <t>Guatemala Seminarian Stipend</t>
  </si>
  <si>
    <t>H3</t>
  </si>
  <si>
    <t>KCIC Christmas Cards*</t>
  </si>
  <si>
    <t>H4</t>
  </si>
  <si>
    <t>H5</t>
  </si>
  <si>
    <t>Gifts to Priests</t>
  </si>
  <si>
    <t>$800 for Pastor, $400 for other Priests</t>
  </si>
  <si>
    <t>H6</t>
  </si>
  <si>
    <t>Children's Choir Celebration</t>
  </si>
  <si>
    <t>Turgeon/Silva</t>
  </si>
  <si>
    <t>H7</t>
  </si>
  <si>
    <t>Missions Support (Guatemala)</t>
  </si>
  <si>
    <t>TEACH Program</t>
  </si>
  <si>
    <t>Megal</t>
  </si>
  <si>
    <t>H8</t>
  </si>
  <si>
    <t>H9</t>
  </si>
  <si>
    <t>KAIROS</t>
  </si>
  <si>
    <t>H10</t>
  </si>
  <si>
    <t>New Church Building Fund</t>
  </si>
  <si>
    <t>H11</t>
  </si>
  <si>
    <t>Fr. Stefan Starsynzki -Inova Ministry</t>
  </si>
  <si>
    <t>H12</t>
  </si>
  <si>
    <t>Fr. Capadanno Guild</t>
  </si>
  <si>
    <t>VDL (Pass Thru)</t>
  </si>
  <si>
    <t>H13</t>
  </si>
  <si>
    <t>U</t>
  </si>
  <si>
    <t xml:space="preserve">Council </t>
  </si>
  <si>
    <t>Mike Mellor</t>
  </si>
  <si>
    <t>U1</t>
  </si>
  <si>
    <t>Council Meetings Food</t>
  </si>
  <si>
    <t>U2</t>
  </si>
  <si>
    <t>Officer Installation</t>
  </si>
  <si>
    <t>U3</t>
  </si>
  <si>
    <t>Christmas Trees*</t>
  </si>
  <si>
    <t>U4</t>
  </si>
  <si>
    <t>Mariner &amp; hard copy + postage</t>
  </si>
  <si>
    <t>Romano</t>
  </si>
  <si>
    <t>U5</t>
  </si>
  <si>
    <t>Athletics (Softball + Bowling)</t>
  </si>
  <si>
    <t>U6</t>
  </si>
  <si>
    <t>OSMH Maintenance</t>
  </si>
  <si>
    <t>Barone</t>
  </si>
  <si>
    <t>U7</t>
  </si>
  <si>
    <t>5 Car Raffle</t>
  </si>
  <si>
    <t>Pass back to All Saints for ticket sales</t>
  </si>
  <si>
    <t>U7A</t>
  </si>
  <si>
    <t>5 CAR RAFFLE POSTAGE/SUPPLIES</t>
  </si>
  <si>
    <t>U8</t>
  </si>
  <si>
    <t>Football and NCAA Basketball raffle tickets*</t>
  </si>
  <si>
    <t>Pass back to State = 80% of I16</t>
  </si>
  <si>
    <t>U9</t>
  </si>
  <si>
    <t>Christmas Tree Supplies</t>
  </si>
  <si>
    <t>U10</t>
  </si>
  <si>
    <t xml:space="preserve">50/50 </t>
  </si>
  <si>
    <t>U11</t>
  </si>
  <si>
    <t>Paul Maltagliati Golf Tournament</t>
  </si>
  <si>
    <t>Dave Lopez</t>
  </si>
  <si>
    <t>U12</t>
  </si>
  <si>
    <t>Lunch following Veteran's Day Mass</t>
  </si>
  <si>
    <t>Erc Barone</t>
  </si>
  <si>
    <t>U13</t>
  </si>
  <si>
    <t>Benevolence Fund</t>
  </si>
  <si>
    <t>U14</t>
  </si>
  <si>
    <t>Donation John Paul II Shrine</t>
  </si>
  <si>
    <t>$100 from Misc</t>
  </si>
  <si>
    <t>L</t>
  </si>
  <si>
    <t>Culture of Life</t>
  </si>
  <si>
    <t>Ed Hara</t>
  </si>
  <si>
    <t>L1</t>
  </si>
  <si>
    <t>Project Gabriel</t>
  </si>
  <si>
    <t>Hara</t>
  </si>
  <si>
    <t>L2</t>
  </si>
  <si>
    <t>Project Manger</t>
  </si>
  <si>
    <t>L3</t>
  </si>
  <si>
    <t>Pro-Life March</t>
  </si>
  <si>
    <t>Parish transportation, 1 bus</t>
  </si>
  <si>
    <t>L4</t>
  </si>
  <si>
    <t>Paul Stefan Foundation</t>
  </si>
  <si>
    <t>L5</t>
  </si>
  <si>
    <t>Retreat for the Seriously Ill</t>
  </si>
  <si>
    <t xml:space="preserve">Silva </t>
  </si>
  <si>
    <t>L6</t>
  </si>
  <si>
    <t>Petah Tikva Home Nakuru, Kenya (African Orphanage}</t>
  </si>
  <si>
    <t>not funded</t>
  </si>
  <si>
    <t>L7</t>
  </si>
  <si>
    <t>Paul Stefan Foundation Sponsor a Room</t>
  </si>
  <si>
    <t>L8</t>
  </si>
  <si>
    <t xml:space="preserve"> </t>
  </si>
  <si>
    <t>Non-Donation income</t>
  </si>
  <si>
    <t>annual</t>
  </si>
  <si>
    <t xml:space="preserve">    2017 - 2018 Council Budget</t>
  </si>
  <si>
    <t xml:space="preserve">   Grand Knight: Richard Cardenas</t>
  </si>
  <si>
    <t xml:space="preserve">4 games, donation to charities </t>
  </si>
  <si>
    <t>Pass through =I17</t>
  </si>
  <si>
    <t>479 (r) 13 (H)</t>
  </si>
  <si>
    <t>Planned volunteer Knights' contribution at 50% payment</t>
  </si>
  <si>
    <t>Pass Through to designated charity</t>
  </si>
  <si>
    <t>removed in 2017-2018 FY</t>
  </si>
  <si>
    <t>F13</t>
  </si>
  <si>
    <t>10 Scholarships (9 Scholarships for 1000, 1 scholarship for 750 (Baker))</t>
  </si>
  <si>
    <t>M10</t>
  </si>
  <si>
    <t>Hypothermia Dinner</t>
  </si>
  <si>
    <t>Pass through of Helmet Collections to general Military Chaplin Fund</t>
  </si>
  <si>
    <t>from 5 car raffle</t>
  </si>
  <si>
    <t xml:space="preserve">res  </t>
  </si>
  <si>
    <t>funding removed 2017-2018</t>
  </si>
  <si>
    <t>Postage</t>
  </si>
  <si>
    <t>includes newsletter as of 2017-2018</t>
  </si>
  <si>
    <t>postage and paper usage payment to St Mary</t>
  </si>
  <si>
    <t>used to support in need Council Knights - Needed if we want to get VKCCI funds</t>
  </si>
  <si>
    <t>U15</t>
  </si>
  <si>
    <t>Miscellanous</t>
  </si>
  <si>
    <t>Catholic Charaties</t>
  </si>
  <si>
    <t>not funded in 2017*2018 complted in 2016-2017</t>
  </si>
  <si>
    <t>2017-2018</t>
  </si>
  <si>
    <t>1000 for 2 Archdioceses seminarians, 500 for 1 Military Archdioceses seminarian</t>
  </si>
  <si>
    <t>pass through to Military Archdioceses General Fund</t>
  </si>
  <si>
    <t>Pass-thru of SRs, expected to be $0.  Church banks their money.</t>
  </si>
  <si>
    <t>Dues</t>
  </si>
  <si>
    <t>This is a donation from attending members.  This is a true guess.</t>
  </si>
  <si>
    <t>Donation Based</t>
  </si>
  <si>
    <t>This money is collected and passed through to a selected Charity</t>
  </si>
  <si>
    <t>Guestimate</t>
  </si>
  <si>
    <t>Based on cost of aluminum and metals</t>
  </si>
  <si>
    <t>2017-2018 - GK selected Pass through to i19</t>
  </si>
  <si>
    <t xml:space="preserve">set at 10% of dues </t>
  </si>
  <si>
    <t>Supports Fire Alarm system</t>
  </si>
  <si>
    <t>F14</t>
  </si>
  <si>
    <t>Movie Night</t>
  </si>
  <si>
    <t>Baer</t>
  </si>
  <si>
    <t>Hartle</t>
  </si>
  <si>
    <t>McHugh</t>
  </si>
  <si>
    <t>M11</t>
  </si>
  <si>
    <t xml:space="preserve">CRI KickBall </t>
  </si>
  <si>
    <t>Meinson</t>
  </si>
  <si>
    <t>Prayer Breakfast</t>
  </si>
  <si>
    <t>H14</t>
  </si>
  <si>
    <t>Donation General Fund</t>
  </si>
  <si>
    <t>Planned regular dues * Regualar Knights + Planned honorary dues * Honorary Knights at 85.5%</t>
  </si>
  <si>
    <t>Ad for Magazine</t>
  </si>
  <si>
    <t>Table at Prayer Breakfast</t>
  </si>
  <si>
    <t>See I1 (Star Council relieves this bill)</t>
  </si>
  <si>
    <t>See I1 This calculations includes current active members and inactive insurance members as of 1 June.</t>
  </si>
  <si>
    <t>Vocations (Serra Club Picnic)</t>
  </si>
  <si>
    <t>Brown</t>
  </si>
  <si>
    <t>Sharp</t>
  </si>
  <si>
    <t>Roddy</t>
  </si>
  <si>
    <t>Wilkenson</t>
  </si>
  <si>
    <t>GK/Chancellor</t>
  </si>
  <si>
    <t>Godleski/Warde</t>
  </si>
  <si>
    <t>Don Mailki</t>
  </si>
  <si>
    <t>GK/Purdy</t>
  </si>
  <si>
    <t>Hovan</t>
  </si>
  <si>
    <t>As of:  07/18/17</t>
  </si>
  <si>
    <t>KLBYOOO06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</si>
</sst>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4"/>
      <color rgb="FF7030A0"/>
      <name val="Times New Roman"/>
      <family val="1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rgb="FFFFFF0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10"/>
      <color rgb="FF0000FF"/>
      <name val="Calibri"/>
      <family val="2"/>
    </font>
    <font>
      <sz val="9"/>
      <color rgb="FF0000FF"/>
      <name val="Calibri"/>
      <family val="2"/>
      <scheme val="minor"/>
    </font>
    <font>
      <b/>
      <i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u/>
      <sz val="8"/>
      <name val="Arial Narrow"/>
      <family val="2"/>
    </font>
    <font>
      <sz val="9"/>
      <color rgb="FFFF0000"/>
      <name val="Calibri"/>
      <family val="2"/>
      <scheme val="minor"/>
    </font>
    <font>
      <sz val="8"/>
      <color indexed="81"/>
      <name val="Tahoma"/>
      <family val="2"/>
    </font>
    <font>
      <b/>
      <i/>
      <sz val="9"/>
      <color rgb="FFFFFF00"/>
      <name val="Calibri"/>
      <family val="2"/>
      <scheme val="minor"/>
    </font>
    <font>
      <b/>
      <sz val="9"/>
      <color rgb="FFFF0000"/>
      <name val="Calibri"/>
      <family val="2"/>
    </font>
    <font>
      <sz val="9"/>
      <color rgb="FF0000FF"/>
      <name val="Calibri"/>
      <family val="2"/>
    </font>
    <font>
      <i/>
      <sz val="9"/>
      <color rgb="FFFF0000"/>
      <name val="Calibri"/>
      <family val="2"/>
    </font>
    <font>
      <sz val="9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5" fillId="0" borderId="0"/>
  </cellStyleXfs>
  <cellXfs count="130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top"/>
    </xf>
    <xf numFmtId="44" fontId="8" fillId="3" borderId="1" xfId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10" fillId="4" borderId="1" xfId="0" quotePrefix="1" applyNumberFormat="1" applyFont="1" applyFill="1" applyBorder="1" applyAlignment="1">
      <alignment horizontal="left" vertical="center"/>
    </xf>
    <xf numFmtId="0" fontId="3" fillId="4" borderId="1" xfId="1" applyNumberFormat="1" applyFont="1" applyFill="1" applyBorder="1" applyAlignment="1">
      <alignment horizontal="center" vertical="center" wrapText="1"/>
    </xf>
    <xf numFmtId="44" fontId="3" fillId="4" borderId="1" xfId="1" applyFont="1" applyFill="1" applyBorder="1" applyAlignment="1">
      <alignment horizontal="center" vertical="center" wrapText="1"/>
    </xf>
    <xf numFmtId="0" fontId="11" fillId="5" borderId="1" xfId="0" quotePrefix="1" applyNumberFormat="1" applyFont="1" applyFill="1" applyBorder="1" applyAlignment="1">
      <alignment horizontal="left" vertical="top"/>
    </xf>
    <xf numFmtId="0" fontId="10" fillId="5" borderId="1" xfId="0" applyNumberFormat="1" applyFont="1" applyFill="1" applyBorder="1" applyAlignment="1">
      <alignment horizontal="left" vertical="center"/>
    </xf>
    <xf numFmtId="0" fontId="12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center"/>
    </xf>
    <xf numFmtId="44" fontId="3" fillId="5" borderId="1" xfId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vertical="center"/>
    </xf>
    <xf numFmtId="0" fontId="7" fillId="6" borderId="1" xfId="0" applyNumberFormat="1" applyFont="1" applyFill="1" applyBorder="1" applyAlignment="1">
      <alignment vertical="top"/>
    </xf>
    <xf numFmtId="0" fontId="3" fillId="6" borderId="1" xfId="0" applyNumberFormat="1" applyFont="1" applyFill="1" applyBorder="1" applyAlignment="1">
      <alignment horizontal="center" vertical="top" wrapText="1"/>
    </xf>
    <xf numFmtId="44" fontId="3" fillId="6" borderId="1" xfId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top"/>
    </xf>
    <xf numFmtId="0" fontId="14" fillId="6" borderId="1" xfId="0" applyNumberFormat="1" applyFont="1" applyFill="1" applyBorder="1" applyAlignment="1">
      <alignment horizontal="center" vertical="top"/>
    </xf>
    <xf numFmtId="0" fontId="10" fillId="6" borderId="1" xfId="0" applyNumberFormat="1" applyFont="1" applyFill="1" applyBorder="1" applyAlignment="1">
      <alignment horizontal="center" vertical="top"/>
    </xf>
    <xf numFmtId="0" fontId="12" fillId="7" borderId="1" xfId="1" applyNumberFormat="1" applyFont="1" applyFill="1" applyBorder="1" applyAlignment="1">
      <alignment vertical="top"/>
    </xf>
    <xf numFmtId="44" fontId="3" fillId="6" borderId="1" xfId="1" applyFont="1" applyFill="1" applyBorder="1" applyAlignment="1">
      <alignment horizontal="right" vertical="center"/>
    </xf>
    <xf numFmtId="0" fontId="3" fillId="7" borderId="1" xfId="0" applyNumberFormat="1" applyFont="1" applyFill="1" applyBorder="1" applyAlignment="1">
      <alignment horizontal="center" vertical="top"/>
    </xf>
    <xf numFmtId="0" fontId="15" fillId="6" borderId="1" xfId="0" applyNumberFormat="1" applyFont="1" applyFill="1" applyBorder="1" applyAlignment="1">
      <alignment horizontal="center" vertical="top"/>
    </xf>
    <xf numFmtId="0" fontId="7" fillId="0" borderId="1" xfId="0" quotePrefix="1" applyNumberFormat="1" applyFont="1" applyFill="1" applyBorder="1" applyAlignment="1">
      <alignment horizontal="left" vertical="top"/>
    </xf>
    <xf numFmtId="0" fontId="16" fillId="0" borderId="1" xfId="1" applyNumberFormat="1" applyFont="1" applyFill="1" applyBorder="1" applyAlignment="1">
      <alignment horizontal="center" vertical="top"/>
    </xf>
    <xf numFmtId="44" fontId="17" fillId="0" borderId="1" xfId="1" applyFont="1" applyFill="1" applyBorder="1" applyAlignment="1">
      <alignment horizontal="right" vertical="top"/>
    </xf>
    <xf numFmtId="0" fontId="16" fillId="0" borderId="1" xfId="0" applyNumberFormat="1" applyFont="1" applyFill="1" applyBorder="1" applyAlignment="1">
      <alignment horizontal="left" vertical="top"/>
    </xf>
    <xf numFmtId="0" fontId="16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vertical="top"/>
    </xf>
    <xf numFmtId="0" fontId="16" fillId="0" borderId="1" xfId="0" applyNumberFormat="1" applyFont="1" applyFill="1" applyBorder="1" applyAlignment="1">
      <alignment horizontal="center" vertical="top" wrapText="1"/>
    </xf>
    <xf numFmtId="44" fontId="16" fillId="8" borderId="1" xfId="1" applyFont="1" applyFill="1" applyBorder="1" applyAlignment="1">
      <alignment horizontal="right" vertical="top"/>
    </xf>
    <xf numFmtId="44" fontId="16" fillId="0" borderId="1" xfId="1" applyFont="1" applyFill="1" applyBorder="1" applyAlignment="1">
      <alignment vertical="top"/>
    </xf>
    <xf numFmtId="44" fontId="16" fillId="0" borderId="1" xfId="1" applyFont="1" applyFill="1" applyBorder="1" applyAlignment="1">
      <alignment horizontal="right" vertical="top"/>
    </xf>
    <xf numFmtId="0" fontId="16" fillId="0" borderId="1" xfId="0" applyNumberFormat="1" applyFont="1" applyFill="1" applyBorder="1" applyAlignment="1">
      <alignment vertical="top"/>
    </xf>
    <xf numFmtId="0" fontId="16" fillId="0" borderId="1" xfId="0" quotePrefix="1" applyNumberFormat="1" applyFont="1" applyFill="1" applyBorder="1" applyAlignment="1">
      <alignment horizontal="center" vertical="top"/>
    </xf>
    <xf numFmtId="44" fontId="16" fillId="0" borderId="1" xfId="1" quotePrefix="1" applyFont="1" applyFill="1" applyBorder="1" applyAlignment="1">
      <alignment horizontal="right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Alignment="1">
      <alignment vertical="top"/>
    </xf>
    <xf numFmtId="0" fontId="16" fillId="2" borderId="1" xfId="0" applyNumberFormat="1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vertical="top"/>
    </xf>
    <xf numFmtId="44" fontId="16" fillId="2" borderId="1" xfId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vertical="top"/>
    </xf>
    <xf numFmtId="0" fontId="21" fillId="2" borderId="1" xfId="0" applyNumberFormat="1" applyFont="1" applyFill="1" applyBorder="1" applyAlignment="1">
      <alignment horizontal="center" vertical="top"/>
    </xf>
    <xf numFmtId="0" fontId="13" fillId="9" borderId="1" xfId="0" quotePrefix="1" applyNumberFormat="1" applyFont="1" applyFill="1" applyBorder="1" applyAlignment="1">
      <alignment horizontal="left" vertical="top"/>
    </xf>
    <xf numFmtId="0" fontId="13" fillId="9" borderId="1" xfId="0" applyNumberFormat="1" applyFont="1" applyFill="1" applyBorder="1" applyAlignment="1">
      <alignment horizontal="left" vertical="center"/>
    </xf>
    <xf numFmtId="0" fontId="16" fillId="9" borderId="1" xfId="1" applyNumberFormat="1" applyFont="1" applyFill="1" applyBorder="1" applyAlignment="1">
      <alignment horizontal="center" vertical="top" wrapText="1"/>
    </xf>
    <xf numFmtId="44" fontId="3" fillId="9" borderId="1" xfId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top"/>
    </xf>
    <xf numFmtId="0" fontId="7" fillId="9" borderId="1" xfId="0" applyNumberFormat="1" applyFont="1" applyFill="1" applyBorder="1" applyAlignment="1">
      <alignment vertical="center"/>
    </xf>
    <xf numFmtId="0" fontId="10" fillId="9" borderId="1" xfId="0" quotePrefix="1" applyNumberFormat="1" applyFont="1" applyFill="1" applyBorder="1" applyAlignment="1">
      <alignment horizontal="center" vertical="top"/>
    </xf>
    <xf numFmtId="38" fontId="3" fillId="9" borderId="1" xfId="1" applyNumberFormat="1" applyFont="1" applyFill="1" applyBorder="1" applyAlignment="1">
      <alignment horizontal="right" vertical="top"/>
    </xf>
    <xf numFmtId="44" fontId="3" fillId="9" borderId="1" xfId="1" applyFont="1" applyFill="1" applyBorder="1" applyAlignment="1">
      <alignment horizontal="right" vertical="center"/>
    </xf>
    <xf numFmtId="8" fontId="3" fillId="9" borderId="1" xfId="1" applyNumberFormat="1" applyFont="1" applyFill="1" applyBorder="1" applyAlignment="1">
      <alignment horizontal="center" vertical="center"/>
    </xf>
    <xf numFmtId="0" fontId="13" fillId="9" borderId="1" xfId="0" quotePrefix="1" applyNumberFormat="1" applyFont="1" applyFill="1" applyBorder="1" applyAlignment="1">
      <alignment horizontal="center" vertical="top"/>
    </xf>
    <xf numFmtId="0" fontId="13" fillId="10" borderId="1" xfId="0" quotePrefix="1" applyNumberFormat="1" applyFont="1" applyFill="1" applyBorder="1" applyAlignment="1">
      <alignment horizontal="left" vertical="top"/>
    </xf>
    <xf numFmtId="0" fontId="16" fillId="10" borderId="1" xfId="1" applyNumberFormat="1" applyFont="1" applyFill="1" applyBorder="1" applyAlignment="1">
      <alignment horizontal="right" vertical="top"/>
    </xf>
    <xf numFmtId="44" fontId="3" fillId="10" borderId="1" xfId="1" applyFont="1" applyFill="1" applyBorder="1" applyAlignment="1">
      <alignment horizontal="right" vertical="center"/>
    </xf>
    <xf numFmtId="0" fontId="3" fillId="10" borderId="1" xfId="0" applyNumberFormat="1" applyFont="1" applyFill="1" applyBorder="1" applyAlignment="1">
      <alignment horizontal="center" vertical="top"/>
    </xf>
    <xf numFmtId="0" fontId="7" fillId="9" borderId="1" xfId="0" applyNumberFormat="1" applyFont="1" applyFill="1" applyBorder="1" applyAlignment="1">
      <alignment horizontal="center" vertical="top"/>
    </xf>
    <xf numFmtId="44" fontId="7" fillId="9" borderId="1" xfId="1" applyFont="1" applyFill="1" applyBorder="1" applyAlignment="1">
      <alignment horizontal="center" vertical="top"/>
    </xf>
    <xf numFmtId="0" fontId="24" fillId="0" borderId="1" xfId="0" applyNumberFormat="1" applyFont="1" applyFill="1" applyBorder="1" applyAlignment="1">
      <alignment vertical="top"/>
    </xf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16" fillId="2" borderId="1" xfId="1" applyNumberFormat="1" applyFont="1" applyFill="1" applyBorder="1" applyAlignment="1">
      <alignment horizontal="center" vertical="top"/>
    </xf>
    <xf numFmtId="44" fontId="16" fillId="2" borderId="1" xfId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/>
    </xf>
    <xf numFmtId="0" fontId="13" fillId="9" borderId="1" xfId="0" applyNumberFormat="1" applyFont="1" applyFill="1" applyBorder="1" applyAlignment="1">
      <alignment horizontal="center" vertical="top"/>
    </xf>
    <xf numFmtId="0" fontId="3" fillId="10" borderId="1" xfId="0" quotePrefix="1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>
      <alignment vertical="top"/>
    </xf>
    <xf numFmtId="0" fontId="16" fillId="0" borderId="1" xfId="0" quotePrefix="1" applyNumberFormat="1" applyFont="1" applyFill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top"/>
    </xf>
    <xf numFmtId="44" fontId="16" fillId="0" borderId="1" xfId="1" applyFont="1" applyFill="1" applyBorder="1" applyAlignment="1">
      <alignment horizontal="right" vertical="center"/>
    </xf>
    <xf numFmtId="0" fontId="16" fillId="0" borderId="1" xfId="1" applyNumberFormat="1" applyFont="1" applyFill="1" applyBorder="1" applyAlignment="1">
      <alignment vertical="top"/>
    </xf>
    <xf numFmtId="0" fontId="0" fillId="9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/>
    </xf>
    <xf numFmtId="44" fontId="16" fillId="2" borderId="1" xfId="1" applyFont="1" applyFill="1" applyBorder="1" applyAlignment="1">
      <alignment vertical="top"/>
    </xf>
    <xf numFmtId="0" fontId="16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>
      <alignment horizontal="left" vertical="center"/>
    </xf>
    <xf numFmtId="44" fontId="16" fillId="11" borderId="1" xfId="1" applyFont="1" applyFill="1" applyBorder="1" applyAlignment="1">
      <alignment horizontal="right" vertical="top"/>
    </xf>
    <xf numFmtId="0" fontId="26" fillId="0" borderId="1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top"/>
    </xf>
    <xf numFmtId="0" fontId="16" fillId="2" borderId="1" xfId="0" applyNumberFormat="1" applyFont="1" applyFill="1" applyBorder="1" applyAlignment="1" applyProtection="1">
      <alignment horizontal="center" vertical="top"/>
    </xf>
    <xf numFmtId="44" fontId="3" fillId="10" borderId="1" xfId="1" applyFont="1" applyFill="1" applyBorder="1" applyAlignment="1">
      <alignment horizontal="right" vertical="top"/>
    </xf>
    <xf numFmtId="44" fontId="28" fillId="0" borderId="1" xfId="1" applyFont="1" applyFill="1" applyBorder="1" applyAlignment="1">
      <alignment vertical="center"/>
    </xf>
    <xf numFmtId="44" fontId="16" fillId="0" borderId="1" xfId="1" applyFont="1" applyFill="1" applyBorder="1" applyAlignment="1">
      <alignment vertical="center"/>
    </xf>
    <xf numFmtId="0" fontId="16" fillId="0" borderId="1" xfId="0" quotePrefix="1" applyNumberFormat="1" applyFont="1" applyFill="1" applyBorder="1" applyAlignment="1">
      <alignment horizontal="left" vertical="top"/>
    </xf>
    <xf numFmtId="44" fontId="16" fillId="2" borderId="1" xfId="1" applyFont="1" applyFill="1" applyBorder="1" applyAlignment="1">
      <alignment vertical="center"/>
    </xf>
    <xf numFmtId="0" fontId="16" fillId="0" borderId="1" xfId="0" applyNumberFormat="1" applyFont="1" applyBorder="1" applyAlignment="1">
      <alignment horizontal="center" vertical="top"/>
    </xf>
    <xf numFmtId="0" fontId="16" fillId="0" borderId="1" xfId="0" applyNumberFormat="1" applyFont="1" applyFill="1" applyBorder="1" applyAlignment="1">
      <alignment vertical="top" wrapText="1"/>
    </xf>
    <xf numFmtId="0" fontId="16" fillId="0" borderId="1" xfId="1" applyNumberFormat="1" applyFont="1" applyFill="1" applyBorder="1" applyAlignment="1">
      <alignment vertical="center"/>
    </xf>
    <xf numFmtId="44" fontId="16" fillId="12" borderId="1" xfId="1" applyFont="1" applyFill="1" applyBorder="1" applyAlignment="1">
      <alignment horizontal="right" vertical="top"/>
    </xf>
    <xf numFmtId="44" fontId="16" fillId="12" borderId="1" xfId="1" applyFont="1" applyFill="1" applyBorder="1" applyAlignment="1">
      <alignment vertical="center"/>
    </xf>
    <xf numFmtId="44" fontId="7" fillId="0" borderId="1" xfId="1" applyFont="1" applyFill="1" applyBorder="1" applyAlignment="1">
      <alignment horizontal="center" vertical="center"/>
    </xf>
    <xf numFmtId="44" fontId="17" fillId="0" borderId="1" xfId="1" applyFont="1" applyFill="1" applyBorder="1" applyAlignment="1">
      <alignment vertical="center"/>
    </xf>
    <xf numFmtId="44" fontId="16" fillId="0" borderId="1" xfId="0" applyNumberFormat="1" applyFont="1" applyFill="1" applyBorder="1" applyAlignment="1">
      <alignment vertical="top"/>
    </xf>
    <xf numFmtId="0" fontId="16" fillId="13" borderId="1" xfId="0" applyNumberFormat="1" applyFont="1" applyFill="1" applyBorder="1" applyAlignment="1">
      <alignment vertical="top"/>
    </xf>
    <xf numFmtId="44" fontId="28" fillId="8" borderId="1" xfId="1" applyFont="1" applyFill="1" applyBorder="1" applyAlignment="1">
      <alignment horizontal="right" vertical="top"/>
    </xf>
    <xf numFmtId="0" fontId="16" fillId="13" borderId="1" xfId="0" applyNumberFormat="1" applyFont="1" applyFill="1" applyBorder="1" applyAlignment="1">
      <alignment horizontal="left" vertical="top"/>
    </xf>
    <xf numFmtId="0" fontId="17" fillId="0" borderId="0" xfId="0" applyFont="1"/>
    <xf numFmtId="44" fontId="30" fillId="3" borderId="1" xfId="1" applyFont="1" applyFill="1" applyBorder="1" applyAlignment="1">
      <alignment vertical="center"/>
    </xf>
    <xf numFmtId="0" fontId="3" fillId="5" borderId="1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 applyAlignment="1">
      <alignment vertical="top"/>
    </xf>
    <xf numFmtId="0" fontId="32" fillId="0" borderId="1" xfId="0" applyNumberFormat="1" applyFont="1" applyFill="1" applyBorder="1" applyAlignment="1">
      <alignment vertical="top"/>
    </xf>
    <xf numFmtId="44" fontId="3" fillId="9" borderId="1" xfId="1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0" xfId="0" applyFont="1" applyFill="1"/>
    <xf numFmtId="3" fontId="33" fillId="0" borderId="1" xfId="1" applyNumberFormat="1" applyFont="1" applyFill="1" applyBorder="1" applyAlignment="1">
      <alignment vertical="center"/>
    </xf>
    <xf numFmtId="3" fontId="32" fillId="0" borderId="1" xfId="1" applyNumberFormat="1" applyFont="1" applyFill="1" applyBorder="1" applyAlignment="1">
      <alignment vertical="center"/>
    </xf>
    <xf numFmtId="3" fontId="34" fillId="0" borderId="1" xfId="1" applyNumberFormat="1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left" vertical="top" wrapText="1"/>
    </xf>
    <xf numFmtId="0" fontId="16" fillId="0" borderId="3" xfId="0" applyNumberFormat="1" applyFont="1" applyFill="1" applyBorder="1" applyAlignment="1">
      <alignment horizontal="left" vertical="top" wrapText="1"/>
    </xf>
    <xf numFmtId="44" fontId="17" fillId="0" borderId="0" xfId="0" applyNumberFormat="1" applyFont="1"/>
    <xf numFmtId="0" fontId="2" fillId="2" borderId="2" xfId="0" quotePrefix="1" applyNumberFormat="1" applyFont="1" applyFill="1" applyBorder="1" applyAlignment="1">
      <alignment horizontal="center" vertical="center"/>
    </xf>
    <xf numFmtId="0" fontId="2" fillId="2" borderId="3" xfId="0" quotePrefix="1" applyNumberFormat="1" applyFont="1" applyFill="1" applyBorder="1" applyAlignment="1">
      <alignment horizontal="center" vertical="center"/>
    </xf>
    <xf numFmtId="44" fontId="18" fillId="0" borderId="2" xfId="1" applyFont="1" applyFill="1" applyBorder="1" applyAlignment="1">
      <alignment horizontal="left" vertical="top" wrapText="1"/>
    </xf>
    <xf numFmtId="44" fontId="18" fillId="0" borderId="3" xfId="1" applyFont="1" applyFill="1" applyBorder="1" applyAlignment="1">
      <alignment horizontal="left" vertical="top" wrapText="1"/>
    </xf>
    <xf numFmtId="0" fontId="19" fillId="0" borderId="2" xfId="0" applyNumberFormat="1" applyFont="1" applyFill="1" applyBorder="1" applyAlignment="1">
      <alignment horizontal="left" vertical="top" wrapText="1"/>
    </xf>
    <xf numFmtId="0" fontId="19" fillId="0" borderId="3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16" fillId="0" borderId="1" xfId="0" quotePrefix="1" applyNumberFormat="1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 4" xfId="2"/>
  </cellStyles>
  <dxfs count="1"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48"/>
  <sheetViews>
    <sheetView tabSelected="1" topLeftCell="A124" zoomScale="160" zoomScaleNormal="160" workbookViewId="0">
      <selection activeCell="C5" sqref="C5"/>
    </sheetView>
  </sheetViews>
  <sheetFormatPr baseColWidth="10" defaultColWidth="8.83203125" defaultRowHeight="15" x14ac:dyDescent="0.2"/>
  <cols>
    <col min="2" max="2" width="41.5" customWidth="1"/>
    <col min="3" max="3" width="15" customWidth="1"/>
    <col min="4" max="4" width="25.33203125" customWidth="1"/>
    <col min="5" max="5" width="69" style="108" hidden="1" customWidth="1"/>
    <col min="6" max="6" width="14.5" hidden="1" customWidth="1"/>
    <col min="7" max="7" width="28.83203125" bestFit="1" customWidth="1"/>
  </cols>
  <sheetData>
    <row r="1" spans="1:7" ht="24" customHeight="1" x14ac:dyDescent="0.2">
      <c r="A1" s="122" t="s">
        <v>344</v>
      </c>
      <c r="B1" s="123"/>
      <c r="C1" s="1" t="str">
        <f>CONCATENATE("Income = $",D6)</f>
        <v>Income = $172624.86</v>
      </c>
      <c r="D1" s="1" t="str">
        <f>CONCATENATE("Expenses = $",D37)</f>
        <v>Expenses = $170818.32</v>
      </c>
      <c r="E1" s="121">
        <f>D6-D37</f>
        <v>1806.539999999979</v>
      </c>
      <c r="F1" s="2"/>
      <c r="G1" s="1" t="s">
        <v>410</v>
      </c>
    </row>
    <row r="2" spans="1:7" ht="21" x14ac:dyDescent="0.2">
      <c r="A2" s="3" t="s">
        <v>347</v>
      </c>
      <c r="B2" s="4"/>
      <c r="C2" s="5" t="s">
        <v>348</v>
      </c>
      <c r="D2" s="5"/>
      <c r="E2" s="109"/>
      <c r="F2" s="5"/>
      <c r="G2" s="6"/>
    </row>
    <row r="3" spans="1:7" ht="25.5" customHeight="1" x14ac:dyDescent="0.2">
      <c r="A3" s="7" t="s">
        <v>0</v>
      </c>
      <c r="B3" s="8" t="s">
        <v>1</v>
      </c>
      <c r="C3" s="9" t="s">
        <v>2</v>
      </c>
      <c r="D3" s="10" t="s">
        <v>371</v>
      </c>
      <c r="E3" s="10" t="s">
        <v>3</v>
      </c>
      <c r="F3" s="10"/>
      <c r="G3" s="7" t="s">
        <v>4</v>
      </c>
    </row>
    <row r="4" spans="1:7" x14ac:dyDescent="0.2">
      <c r="A4" s="11"/>
      <c r="B4" s="12" t="s">
        <v>5</v>
      </c>
      <c r="C4" s="13"/>
      <c r="D4" s="14" t="s">
        <v>351</v>
      </c>
      <c r="E4" s="110" t="str">
        <f>CONCATENATE(" Recruitment goal is maximized @ 35.")</f>
        <v xml:space="preserve"> Recruitment goal is maximized @ 35.</v>
      </c>
      <c r="F4" s="12"/>
      <c r="G4" s="15">
        <f>(449*36)+(15*10)</f>
        <v>16314</v>
      </c>
    </row>
    <row r="5" spans="1:7" x14ac:dyDescent="0.2">
      <c r="A5" s="16"/>
      <c r="B5" s="17"/>
      <c r="C5" s="18" t="s">
        <v>411</v>
      </c>
      <c r="D5" s="19" t="s">
        <v>6</v>
      </c>
      <c r="E5" s="19"/>
      <c r="F5" s="19"/>
      <c r="G5" s="20"/>
    </row>
    <row r="6" spans="1:7" x14ac:dyDescent="0.2">
      <c r="A6" s="21" t="s">
        <v>7</v>
      </c>
      <c r="B6" s="22" t="s">
        <v>8</v>
      </c>
      <c r="C6" s="23"/>
      <c r="D6" s="24">
        <f>SUM(D7:D34)</f>
        <v>172624.86</v>
      </c>
      <c r="E6" s="19"/>
      <c r="F6" s="19"/>
      <c r="G6" s="25"/>
    </row>
    <row r="7" spans="1:7" x14ac:dyDescent="0.2">
      <c r="A7" s="26" t="s">
        <v>9</v>
      </c>
      <c r="B7" s="27" t="s">
        <v>375</v>
      </c>
      <c r="C7" s="28" t="s">
        <v>10</v>
      </c>
      <c r="D7" s="29">
        <v>14567</v>
      </c>
      <c r="E7" s="105" t="s">
        <v>395</v>
      </c>
      <c r="F7" s="35">
        <f>((468*36)+(19*10))*0.855</f>
        <v>14567.49</v>
      </c>
      <c r="G7" s="31" t="s">
        <v>11</v>
      </c>
    </row>
    <row r="8" spans="1:7" x14ac:dyDescent="0.2">
      <c r="A8" s="26" t="s">
        <v>12</v>
      </c>
      <c r="B8" s="32" t="s">
        <v>13</v>
      </c>
      <c r="C8" s="33" t="s">
        <v>14</v>
      </c>
      <c r="D8" s="34">
        <v>854</v>
      </c>
      <c r="E8" s="107" t="s">
        <v>352</v>
      </c>
      <c r="F8" s="35">
        <f>(468*3.65)/2</f>
        <v>854.1</v>
      </c>
      <c r="G8" s="31" t="s">
        <v>11</v>
      </c>
    </row>
    <row r="9" spans="1:7" x14ac:dyDescent="0.2">
      <c r="A9" s="26" t="s">
        <v>15</v>
      </c>
      <c r="B9" s="32" t="s">
        <v>16</v>
      </c>
      <c r="C9" s="31" t="s">
        <v>17</v>
      </c>
      <c r="D9" s="36">
        <v>100</v>
      </c>
      <c r="E9" s="37" t="s">
        <v>18</v>
      </c>
      <c r="F9" s="37"/>
      <c r="G9" s="31" t="s">
        <v>19</v>
      </c>
    </row>
    <row r="10" spans="1:7" x14ac:dyDescent="0.2">
      <c r="A10" s="26" t="s">
        <v>20</v>
      </c>
      <c r="B10" s="32" t="s">
        <v>21</v>
      </c>
      <c r="C10" s="31" t="s">
        <v>21</v>
      </c>
      <c r="D10" s="34">
        <v>10000</v>
      </c>
      <c r="E10" s="30" t="s">
        <v>22</v>
      </c>
      <c r="F10" s="30"/>
      <c r="G10" s="31" t="s">
        <v>11</v>
      </c>
    </row>
    <row r="11" spans="1:7" x14ac:dyDescent="0.2">
      <c r="A11" s="26" t="s">
        <v>23</v>
      </c>
      <c r="B11" s="32" t="s">
        <v>24</v>
      </c>
      <c r="C11" s="31" t="s">
        <v>25</v>
      </c>
      <c r="D11" s="34">
        <v>1500</v>
      </c>
      <c r="E11" s="37" t="s">
        <v>26</v>
      </c>
      <c r="F11" s="37"/>
      <c r="G11" s="31" t="s">
        <v>27</v>
      </c>
    </row>
    <row r="12" spans="1:7" x14ac:dyDescent="0.2">
      <c r="A12" s="26" t="s">
        <v>28</v>
      </c>
      <c r="B12" s="32" t="s">
        <v>29</v>
      </c>
      <c r="C12" s="31" t="s">
        <v>30</v>
      </c>
      <c r="D12" s="34">
        <v>0</v>
      </c>
      <c r="E12" s="37" t="s">
        <v>374</v>
      </c>
      <c r="F12" s="32"/>
      <c r="G12" s="31"/>
    </row>
    <row r="13" spans="1:7" x14ac:dyDescent="0.2">
      <c r="A13" s="26" t="s">
        <v>31</v>
      </c>
      <c r="B13" s="27" t="s">
        <v>32</v>
      </c>
      <c r="C13" s="31" t="s">
        <v>33</v>
      </c>
      <c r="D13" s="36">
        <v>1000</v>
      </c>
      <c r="E13" s="37" t="s">
        <v>376</v>
      </c>
      <c r="F13" s="37"/>
      <c r="G13" s="31" t="s">
        <v>34</v>
      </c>
    </row>
    <row r="14" spans="1:7" x14ac:dyDescent="0.2">
      <c r="A14" s="26" t="s">
        <v>35</v>
      </c>
      <c r="B14" s="32" t="s">
        <v>36</v>
      </c>
      <c r="C14" s="28" t="s">
        <v>37</v>
      </c>
      <c r="D14" s="36">
        <v>0</v>
      </c>
      <c r="E14" s="37"/>
      <c r="F14" s="37"/>
      <c r="G14" s="31" t="s">
        <v>11</v>
      </c>
    </row>
    <row r="15" spans="1:7" x14ac:dyDescent="0.2">
      <c r="A15" s="26" t="s">
        <v>38</v>
      </c>
      <c r="B15" s="32" t="s">
        <v>39</v>
      </c>
      <c r="C15" s="33" t="s">
        <v>40</v>
      </c>
      <c r="D15" s="36">
        <v>45000</v>
      </c>
      <c r="E15" s="37"/>
      <c r="F15" s="37"/>
      <c r="G15" s="31" t="s">
        <v>41</v>
      </c>
    </row>
    <row r="16" spans="1:7" x14ac:dyDescent="0.2">
      <c r="A16" s="26" t="s">
        <v>42</v>
      </c>
      <c r="B16" s="32" t="s">
        <v>43</v>
      </c>
      <c r="C16" s="31" t="s">
        <v>44</v>
      </c>
      <c r="D16" s="36">
        <v>6000</v>
      </c>
      <c r="E16" s="37" t="s">
        <v>377</v>
      </c>
      <c r="F16" s="37"/>
      <c r="G16" s="31" t="s">
        <v>45</v>
      </c>
    </row>
    <row r="17" spans="1:7" x14ac:dyDescent="0.2">
      <c r="A17" s="26" t="s">
        <v>46</v>
      </c>
      <c r="B17" s="32" t="s">
        <v>47</v>
      </c>
      <c r="C17" s="38" t="s">
        <v>48</v>
      </c>
      <c r="D17" s="39">
        <v>6000</v>
      </c>
      <c r="E17" s="37" t="s">
        <v>377</v>
      </c>
      <c r="F17" s="37"/>
      <c r="G17" s="31" t="s">
        <v>49</v>
      </c>
    </row>
    <row r="18" spans="1:7" x14ac:dyDescent="0.2">
      <c r="A18" s="26" t="s">
        <v>50</v>
      </c>
      <c r="B18" s="32" t="s">
        <v>51</v>
      </c>
      <c r="C18" s="38" t="s">
        <v>52</v>
      </c>
      <c r="D18" s="34">
        <v>2000</v>
      </c>
      <c r="E18" s="37" t="s">
        <v>378</v>
      </c>
      <c r="F18" s="37"/>
      <c r="G18" s="31" t="s">
        <v>53</v>
      </c>
    </row>
    <row r="19" spans="1:7" x14ac:dyDescent="0.2">
      <c r="A19" s="26" t="s">
        <v>54</v>
      </c>
      <c r="B19" s="32" t="s">
        <v>55</v>
      </c>
      <c r="C19" s="38" t="s">
        <v>56</v>
      </c>
      <c r="D19" s="34">
        <v>2000</v>
      </c>
      <c r="E19" s="37" t="s">
        <v>378</v>
      </c>
      <c r="F19" s="37"/>
      <c r="G19" s="31" t="s">
        <v>57</v>
      </c>
    </row>
    <row r="20" spans="1:7" x14ac:dyDescent="0.2">
      <c r="A20" s="26" t="s">
        <v>58</v>
      </c>
      <c r="B20" s="32" t="s">
        <v>59</v>
      </c>
      <c r="C20" s="40" t="s">
        <v>60</v>
      </c>
      <c r="D20" s="36">
        <v>730</v>
      </c>
      <c r="E20" s="108" t="s">
        <v>379</v>
      </c>
      <c r="F20" s="37"/>
      <c r="G20" s="31" t="s">
        <v>61</v>
      </c>
    </row>
    <row r="21" spans="1:7" x14ac:dyDescent="0.2">
      <c r="A21" s="26" t="s">
        <v>62</v>
      </c>
      <c r="B21" s="32" t="s">
        <v>63</v>
      </c>
      <c r="C21" s="31" t="s">
        <v>64</v>
      </c>
      <c r="D21" s="36">
        <v>37500</v>
      </c>
      <c r="E21" s="30" t="s">
        <v>65</v>
      </c>
      <c r="F21" s="30"/>
      <c r="G21" s="31" t="s">
        <v>57</v>
      </c>
    </row>
    <row r="22" spans="1:7" x14ac:dyDescent="0.2">
      <c r="A22" s="26" t="s">
        <v>66</v>
      </c>
      <c r="B22" s="32" t="s">
        <v>63</v>
      </c>
      <c r="C22" s="31" t="s">
        <v>64</v>
      </c>
      <c r="D22" s="36">
        <v>22500</v>
      </c>
      <c r="E22" s="30" t="s">
        <v>67</v>
      </c>
      <c r="F22" s="30"/>
      <c r="G22" s="31" t="s">
        <v>57</v>
      </c>
    </row>
    <row r="23" spans="1:7" x14ac:dyDescent="0.2">
      <c r="A23" s="26" t="s">
        <v>68</v>
      </c>
      <c r="B23" s="32" t="s">
        <v>69</v>
      </c>
      <c r="C23" s="31" t="s">
        <v>70</v>
      </c>
      <c r="D23" s="36">
        <v>6000</v>
      </c>
      <c r="E23" s="37" t="s">
        <v>71</v>
      </c>
      <c r="F23" s="37"/>
      <c r="G23" s="31" t="s">
        <v>72</v>
      </c>
    </row>
    <row r="24" spans="1:7" x14ac:dyDescent="0.2">
      <c r="A24" s="26" t="s">
        <v>73</v>
      </c>
      <c r="B24" s="32" t="s">
        <v>74</v>
      </c>
      <c r="C24" s="31" t="s">
        <v>75</v>
      </c>
      <c r="D24" s="34">
        <v>6000</v>
      </c>
      <c r="E24" s="37" t="s">
        <v>349</v>
      </c>
      <c r="F24" s="37"/>
      <c r="G24" s="31" t="s">
        <v>61</v>
      </c>
    </row>
    <row r="25" spans="1:7" x14ac:dyDescent="0.2">
      <c r="A25" s="26" t="s">
        <v>76</v>
      </c>
      <c r="B25" s="32" t="s">
        <v>77</v>
      </c>
      <c r="C25" s="31" t="s">
        <v>78</v>
      </c>
      <c r="D25" s="34">
        <v>2000</v>
      </c>
      <c r="E25" s="37" t="s">
        <v>79</v>
      </c>
      <c r="F25" s="37"/>
      <c r="G25" s="31" t="s">
        <v>80</v>
      </c>
    </row>
    <row r="26" spans="1:7" x14ac:dyDescent="0.2">
      <c r="A26" s="26" t="s">
        <v>81</v>
      </c>
      <c r="B26" s="32" t="s">
        <v>82</v>
      </c>
      <c r="C26" s="31" t="s">
        <v>83</v>
      </c>
      <c r="D26" s="34">
        <v>500</v>
      </c>
      <c r="E26" s="37" t="s">
        <v>84</v>
      </c>
      <c r="F26" s="37"/>
      <c r="G26" s="31" t="s">
        <v>85</v>
      </c>
    </row>
    <row r="27" spans="1:7" x14ac:dyDescent="0.2">
      <c r="A27" s="26" t="s">
        <v>86</v>
      </c>
      <c r="B27" s="32" t="s">
        <v>87</v>
      </c>
      <c r="C27" s="31" t="s">
        <v>88</v>
      </c>
      <c r="D27" s="36">
        <v>1200</v>
      </c>
      <c r="E27" s="37" t="s">
        <v>380</v>
      </c>
      <c r="F27" s="37"/>
      <c r="G27" s="31" t="s">
        <v>89</v>
      </c>
    </row>
    <row r="28" spans="1:7" x14ac:dyDescent="0.2">
      <c r="A28" s="26" t="s">
        <v>90</v>
      </c>
      <c r="B28" s="32" t="s">
        <v>91</v>
      </c>
      <c r="C28" s="31">
        <v>50</v>
      </c>
      <c r="D28" s="36">
        <v>500</v>
      </c>
      <c r="E28" s="105" t="s">
        <v>381</v>
      </c>
      <c r="F28" s="37"/>
      <c r="G28" s="31" t="s">
        <v>34</v>
      </c>
    </row>
    <row r="29" spans="1:7" x14ac:dyDescent="0.2">
      <c r="A29" s="26" t="s">
        <v>92</v>
      </c>
      <c r="B29" s="32" t="s">
        <v>93</v>
      </c>
      <c r="C29" s="31" t="s">
        <v>94</v>
      </c>
      <c r="D29" s="36">
        <v>525</v>
      </c>
      <c r="E29" s="124" t="str">
        <f>CONCATENATE("based on recruitment of 1st Degree members (35*15) =$",35*15)</f>
        <v>based on recruitment of 1st Degree members (35*15) =$525</v>
      </c>
      <c r="F29" s="125"/>
      <c r="G29" s="31" t="s">
        <v>11</v>
      </c>
    </row>
    <row r="30" spans="1:7" x14ac:dyDescent="0.2">
      <c r="A30" s="26" t="s">
        <v>95</v>
      </c>
      <c r="B30" s="32" t="s">
        <v>96</v>
      </c>
      <c r="C30" s="31" t="s">
        <v>97</v>
      </c>
      <c r="D30" s="36">
        <v>0</v>
      </c>
      <c r="E30" s="111"/>
      <c r="F30" s="37"/>
      <c r="G30" s="42"/>
    </row>
    <row r="31" spans="1:7" x14ac:dyDescent="0.2">
      <c r="A31" s="26" t="s">
        <v>98</v>
      </c>
      <c r="B31" s="41" t="s">
        <v>99</v>
      </c>
      <c r="C31" s="31" t="s">
        <v>100</v>
      </c>
      <c r="D31" s="36">
        <v>0</v>
      </c>
      <c r="E31" s="112" t="s">
        <v>345</v>
      </c>
      <c r="F31" s="37"/>
      <c r="G31" s="42"/>
    </row>
    <row r="32" spans="1:7" x14ac:dyDescent="0.2">
      <c r="A32" s="26" t="s">
        <v>101</v>
      </c>
      <c r="B32" s="32" t="s">
        <v>102</v>
      </c>
      <c r="C32" s="31" t="s">
        <v>103</v>
      </c>
      <c r="D32" s="36">
        <v>6148.86</v>
      </c>
      <c r="E32" s="126" t="s">
        <v>104</v>
      </c>
      <c r="F32" s="127"/>
      <c r="G32" s="42"/>
    </row>
    <row r="33" spans="1:7" x14ac:dyDescent="0.2">
      <c r="A33" s="26" t="s">
        <v>105</v>
      </c>
      <c r="B33" s="41" t="s">
        <v>106</v>
      </c>
      <c r="C33" s="31" t="s">
        <v>107</v>
      </c>
      <c r="D33" s="36">
        <v>0</v>
      </c>
      <c r="E33" s="105" t="s">
        <v>353</v>
      </c>
      <c r="F33" s="37"/>
      <c r="G33" s="42"/>
    </row>
    <row r="34" spans="1:7" x14ac:dyDescent="0.2">
      <c r="A34" s="26" t="s">
        <v>108</v>
      </c>
      <c r="B34" s="41" t="s">
        <v>109</v>
      </c>
      <c r="C34" s="31" t="s">
        <v>110</v>
      </c>
      <c r="D34" s="106">
        <v>0</v>
      </c>
      <c r="E34" s="112" t="s">
        <v>354</v>
      </c>
      <c r="F34" s="37"/>
      <c r="G34" s="42"/>
    </row>
    <row r="35" spans="1:7" x14ac:dyDescent="0.2">
      <c r="A35" s="43"/>
      <c r="B35" s="44"/>
      <c r="C35" s="42"/>
      <c r="D35" s="45">
        <f>SUM(D7:D34)</f>
        <v>172624.86</v>
      </c>
      <c r="E35" s="46"/>
      <c r="F35" s="37"/>
      <c r="G35" s="47" t="s">
        <v>111</v>
      </c>
    </row>
    <row r="36" spans="1:7" x14ac:dyDescent="0.2">
      <c r="A36" s="48"/>
      <c r="B36" s="49"/>
      <c r="C36" s="50"/>
      <c r="D36" s="51" t="s">
        <v>112</v>
      </c>
      <c r="E36" s="51"/>
      <c r="F36" s="51"/>
      <c r="G36" s="52"/>
    </row>
    <row r="37" spans="1:7" x14ac:dyDescent="0.2">
      <c r="A37" s="53"/>
      <c r="B37" s="54" t="s">
        <v>113</v>
      </c>
      <c r="C37" s="55"/>
      <c r="D37" s="56">
        <f>SUM(D38+D58+D77+D93+D106+D122+D140)</f>
        <v>170818.32</v>
      </c>
      <c r="E37" s="113" t="str">
        <f xml:space="preserve"> CONCATENATE("Required to balance Budget:")</f>
        <v>Required to balance Budget:</v>
      </c>
      <c r="F37" s="57">
        <f>D6-D37</f>
        <v>1806.539999999979</v>
      </c>
      <c r="G37" s="52"/>
    </row>
    <row r="38" spans="1:7" x14ac:dyDescent="0.2">
      <c r="A38" s="58" t="s">
        <v>114</v>
      </c>
      <c r="B38" s="59" t="s">
        <v>115</v>
      </c>
      <c r="C38" s="60"/>
      <c r="D38" s="61">
        <f>SUM(D39:D56)</f>
        <v>14068.32</v>
      </c>
      <c r="E38" s="61"/>
      <c r="F38" s="61"/>
      <c r="G38" s="62" t="s">
        <v>116</v>
      </c>
    </row>
    <row r="39" spans="1:7" x14ac:dyDescent="0.2">
      <c r="A39" s="63" t="s">
        <v>117</v>
      </c>
      <c r="B39" s="27" t="s">
        <v>118</v>
      </c>
      <c r="C39" s="28" t="s">
        <v>10</v>
      </c>
      <c r="D39" s="34">
        <v>0</v>
      </c>
      <c r="E39" s="37" t="s">
        <v>398</v>
      </c>
      <c r="F39" s="37">
        <f>(481*3.5)+(15*10)</f>
        <v>1833.5</v>
      </c>
      <c r="G39" s="31" t="s">
        <v>11</v>
      </c>
    </row>
    <row r="40" spans="1:7" x14ac:dyDescent="0.2">
      <c r="A40" s="63" t="s">
        <v>120</v>
      </c>
      <c r="B40" s="32" t="s">
        <v>121</v>
      </c>
      <c r="C40" s="28" t="s">
        <v>10</v>
      </c>
      <c r="D40" s="34">
        <v>992</v>
      </c>
      <c r="E40" s="37" t="s">
        <v>119</v>
      </c>
      <c r="F40" s="37">
        <f>(481*2)+(15*2)</f>
        <v>992</v>
      </c>
      <c r="G40" s="31" t="s">
        <v>11</v>
      </c>
    </row>
    <row r="41" spans="1:7" x14ac:dyDescent="0.2">
      <c r="A41" s="63" t="s">
        <v>122</v>
      </c>
      <c r="B41" s="32" t="s">
        <v>123</v>
      </c>
      <c r="C41" s="28" t="s">
        <v>10</v>
      </c>
      <c r="D41" s="34">
        <v>496</v>
      </c>
      <c r="E41" s="37" t="s">
        <v>119</v>
      </c>
      <c r="F41" s="37">
        <f>(481*1)+(15*1)</f>
        <v>496</v>
      </c>
      <c r="G41" s="31" t="s">
        <v>11</v>
      </c>
    </row>
    <row r="42" spans="1:7" x14ac:dyDescent="0.2">
      <c r="A42" s="63" t="s">
        <v>124</v>
      </c>
      <c r="B42" s="27" t="s">
        <v>125</v>
      </c>
      <c r="C42" s="28" t="s">
        <v>10</v>
      </c>
      <c r="D42" s="34">
        <f>F42</f>
        <v>2010.96</v>
      </c>
      <c r="E42" s="37" t="s">
        <v>399</v>
      </c>
      <c r="F42" s="37">
        <f>((603-90)*4)-(((603-90)*4)*2%)</f>
        <v>2010.96</v>
      </c>
      <c r="G42" s="31" t="s">
        <v>11</v>
      </c>
    </row>
    <row r="43" spans="1:7" x14ac:dyDescent="0.2">
      <c r="A43" s="64" t="s">
        <v>126</v>
      </c>
      <c r="B43" s="32" t="s">
        <v>13</v>
      </c>
      <c r="C43" s="33" t="s">
        <v>14</v>
      </c>
      <c r="D43" s="34">
        <f>D8</f>
        <v>854</v>
      </c>
      <c r="E43" s="37" t="s">
        <v>127</v>
      </c>
      <c r="F43" s="35">
        <f>(468*3.65)/2</f>
        <v>854.1</v>
      </c>
      <c r="G43" s="31" t="s">
        <v>11</v>
      </c>
    </row>
    <row r="44" spans="1:7" x14ac:dyDescent="0.2">
      <c r="A44" s="63" t="s">
        <v>128</v>
      </c>
      <c r="B44" s="32" t="s">
        <v>129</v>
      </c>
      <c r="C44" s="28" t="s">
        <v>10</v>
      </c>
      <c r="D44" s="36">
        <f>D7*8%</f>
        <v>1165.3600000000001</v>
      </c>
      <c r="E44" s="37" t="s">
        <v>382</v>
      </c>
      <c r="F44" s="104">
        <f>D7*8%</f>
        <v>1165.3600000000001</v>
      </c>
      <c r="G44" s="31" t="s">
        <v>130</v>
      </c>
    </row>
    <row r="45" spans="1:7" x14ac:dyDescent="0.2">
      <c r="A45" s="63" t="s">
        <v>131</v>
      </c>
      <c r="B45" s="32" t="s">
        <v>132</v>
      </c>
      <c r="C45" s="28" t="s">
        <v>10</v>
      </c>
      <c r="D45" s="36">
        <v>1000</v>
      </c>
      <c r="E45" s="65"/>
      <c r="F45" s="65"/>
      <c r="G45" s="31" t="s">
        <v>11</v>
      </c>
    </row>
    <row r="46" spans="1:7" x14ac:dyDescent="0.2">
      <c r="A46" s="63" t="s">
        <v>133</v>
      </c>
      <c r="B46" s="32" t="s">
        <v>134</v>
      </c>
      <c r="C46" s="28" t="s">
        <v>10</v>
      </c>
      <c r="D46" s="36">
        <v>500</v>
      </c>
      <c r="E46" s="114"/>
      <c r="F46" s="37"/>
      <c r="G46" s="31" t="s">
        <v>85</v>
      </c>
    </row>
    <row r="47" spans="1:7" x14ac:dyDescent="0.2">
      <c r="A47" s="63" t="s">
        <v>135</v>
      </c>
      <c r="B47" s="32" t="s">
        <v>136</v>
      </c>
      <c r="C47" s="28" t="s">
        <v>10</v>
      </c>
      <c r="D47" s="36">
        <v>325</v>
      </c>
      <c r="E47" s="114"/>
      <c r="F47" s="37"/>
      <c r="G47" s="31" t="s">
        <v>11</v>
      </c>
    </row>
    <row r="48" spans="1:7" x14ac:dyDescent="0.2">
      <c r="A48" s="63" t="s">
        <v>137</v>
      </c>
      <c r="B48" s="32" t="s">
        <v>138</v>
      </c>
      <c r="C48" s="28" t="s">
        <v>10</v>
      </c>
      <c r="D48" s="36">
        <v>1500</v>
      </c>
      <c r="E48" s="114"/>
      <c r="F48" s="37"/>
      <c r="G48" s="31" t="s">
        <v>11</v>
      </c>
    </row>
    <row r="49" spans="1:7" x14ac:dyDescent="0.2">
      <c r="A49" s="63" t="s">
        <v>139</v>
      </c>
      <c r="B49" s="32" t="s">
        <v>140</v>
      </c>
      <c r="C49" s="28" t="s">
        <v>10</v>
      </c>
      <c r="D49" s="36">
        <v>500</v>
      </c>
      <c r="E49" s="30"/>
      <c r="F49" s="30"/>
      <c r="G49" s="31" t="s">
        <v>11</v>
      </c>
    </row>
    <row r="50" spans="1:7" x14ac:dyDescent="0.2">
      <c r="A50" s="63" t="s">
        <v>141</v>
      </c>
      <c r="B50" s="32" t="s">
        <v>363</v>
      </c>
      <c r="C50" s="28" t="s">
        <v>10</v>
      </c>
      <c r="D50" s="36">
        <v>750</v>
      </c>
      <c r="E50" s="115" t="s">
        <v>364</v>
      </c>
      <c r="F50" s="30"/>
      <c r="G50" s="31" t="s">
        <v>11</v>
      </c>
    </row>
    <row r="51" spans="1:7" x14ac:dyDescent="0.2">
      <c r="A51" s="63" t="s">
        <v>142</v>
      </c>
      <c r="B51" s="32" t="s">
        <v>143</v>
      </c>
      <c r="C51" s="28" t="s">
        <v>10</v>
      </c>
      <c r="D51" s="36">
        <v>475</v>
      </c>
      <c r="E51" s="37" t="s">
        <v>383</v>
      </c>
      <c r="F51" s="37"/>
      <c r="G51" s="31" t="s">
        <v>11</v>
      </c>
    </row>
    <row r="52" spans="1:7" x14ac:dyDescent="0.2">
      <c r="A52" s="63" t="s">
        <v>144</v>
      </c>
      <c r="B52" s="32" t="s">
        <v>145</v>
      </c>
      <c r="C52" s="28" t="s">
        <v>70</v>
      </c>
      <c r="D52" s="36">
        <v>2500</v>
      </c>
      <c r="E52" s="37"/>
      <c r="F52" s="37"/>
      <c r="G52" s="31" t="s">
        <v>85</v>
      </c>
    </row>
    <row r="53" spans="1:7" x14ac:dyDescent="0.2">
      <c r="A53" s="63" t="s">
        <v>146</v>
      </c>
      <c r="B53" s="32" t="s">
        <v>147</v>
      </c>
      <c r="C53" s="28" t="s">
        <v>70</v>
      </c>
      <c r="D53" s="36">
        <v>400</v>
      </c>
      <c r="E53" s="37"/>
      <c r="F53" s="37"/>
      <c r="G53" s="31" t="s">
        <v>148</v>
      </c>
    </row>
    <row r="54" spans="1:7" x14ac:dyDescent="0.2">
      <c r="A54" s="63" t="s">
        <v>149</v>
      </c>
      <c r="B54" s="32" t="s">
        <v>150</v>
      </c>
      <c r="C54" s="67" t="s">
        <v>70</v>
      </c>
      <c r="D54" s="36">
        <v>600</v>
      </c>
      <c r="E54" s="115"/>
      <c r="F54" s="37"/>
      <c r="G54" s="31" t="s">
        <v>11</v>
      </c>
    </row>
    <row r="55" spans="1:7" x14ac:dyDescent="0.2">
      <c r="A55" s="63" t="s">
        <v>151</v>
      </c>
      <c r="B55" s="32" t="s">
        <v>152</v>
      </c>
      <c r="C55" s="28" t="s">
        <v>153</v>
      </c>
      <c r="D55" s="36">
        <v>0</v>
      </c>
      <c r="E55" s="37"/>
      <c r="F55" s="37"/>
      <c r="G55" s="31"/>
    </row>
    <row r="56" spans="1:7" x14ac:dyDescent="0.2">
      <c r="A56" s="63" t="s">
        <v>154</v>
      </c>
      <c r="B56" s="32" t="s">
        <v>155</v>
      </c>
      <c r="C56" s="28" t="s">
        <v>64</v>
      </c>
      <c r="D56" s="36">
        <v>0</v>
      </c>
      <c r="E56" s="37"/>
      <c r="F56" s="37"/>
      <c r="G56" s="31"/>
    </row>
    <row r="57" spans="1:7" x14ac:dyDescent="0.2">
      <c r="A57" s="63"/>
      <c r="B57" s="44"/>
      <c r="C57" s="68"/>
      <c r="D57" s="69"/>
      <c r="E57" s="37"/>
      <c r="F57" s="37"/>
      <c r="G57" s="70" t="s">
        <v>156</v>
      </c>
    </row>
    <row r="58" spans="1:7" x14ac:dyDescent="0.2">
      <c r="A58" s="71" t="s">
        <v>157</v>
      </c>
      <c r="B58" s="59" t="s">
        <v>158</v>
      </c>
      <c r="C58" s="72"/>
      <c r="D58" s="61">
        <f>SUM(D59:D74)</f>
        <v>20600</v>
      </c>
      <c r="E58" s="62"/>
      <c r="F58" s="62"/>
      <c r="G58" s="62"/>
    </row>
    <row r="59" spans="1:7" x14ac:dyDescent="0.2">
      <c r="A59" s="63" t="s">
        <v>159</v>
      </c>
      <c r="B59" s="32" t="s">
        <v>24</v>
      </c>
      <c r="C59" s="40" t="s">
        <v>25</v>
      </c>
      <c r="D59" s="34">
        <v>1500</v>
      </c>
      <c r="E59" s="37" t="str">
        <f>CONCATENATE("Pass thru, Squire $s = I5 or $",D11)</f>
        <v>Pass thru, Squire $s = I5 or $1500</v>
      </c>
      <c r="F59" s="73"/>
      <c r="G59" s="31" t="s">
        <v>27</v>
      </c>
    </row>
    <row r="60" spans="1:7" x14ac:dyDescent="0.2">
      <c r="A60" s="63" t="s">
        <v>160</v>
      </c>
      <c r="B60" s="32" t="s">
        <v>29</v>
      </c>
      <c r="C60" s="40" t="s">
        <v>30</v>
      </c>
      <c r="D60" s="34">
        <f>D12</f>
        <v>0</v>
      </c>
      <c r="E60" s="37" t="s">
        <v>161</v>
      </c>
      <c r="F60" s="73"/>
      <c r="G60" s="31" t="s">
        <v>162</v>
      </c>
    </row>
    <row r="61" spans="1:7" x14ac:dyDescent="0.2">
      <c r="A61" s="63" t="s">
        <v>163</v>
      </c>
      <c r="B61" s="32" t="s">
        <v>164</v>
      </c>
      <c r="C61" s="74" t="s">
        <v>40</v>
      </c>
      <c r="D61" s="36">
        <v>9750</v>
      </c>
      <c r="E61" s="37" t="s">
        <v>356</v>
      </c>
      <c r="F61" s="73"/>
      <c r="G61" s="38" t="s">
        <v>165</v>
      </c>
    </row>
    <row r="62" spans="1:7" x14ac:dyDescent="0.2">
      <c r="A62" s="63" t="s">
        <v>166</v>
      </c>
      <c r="B62" s="32" t="s">
        <v>167</v>
      </c>
      <c r="C62" s="40" t="s">
        <v>48</v>
      </c>
      <c r="D62" s="36">
        <v>200</v>
      </c>
      <c r="E62" s="37"/>
      <c r="F62" s="37"/>
      <c r="G62" s="31" t="s">
        <v>27</v>
      </c>
    </row>
    <row r="63" spans="1:7" x14ac:dyDescent="0.2">
      <c r="A63" s="63" t="s">
        <v>168</v>
      </c>
      <c r="B63" s="32" t="s">
        <v>169</v>
      </c>
      <c r="C63" s="40" t="s">
        <v>48</v>
      </c>
      <c r="D63" s="36">
        <v>500</v>
      </c>
      <c r="E63" s="128" t="s">
        <v>170</v>
      </c>
      <c r="F63" s="128"/>
      <c r="G63" s="31" t="s">
        <v>27</v>
      </c>
    </row>
    <row r="64" spans="1:7" x14ac:dyDescent="0.2">
      <c r="A64" s="63" t="s">
        <v>171</v>
      </c>
      <c r="B64" s="32" t="s">
        <v>172</v>
      </c>
      <c r="C64" s="75" t="s">
        <v>64</v>
      </c>
      <c r="D64" s="36">
        <v>250</v>
      </c>
      <c r="E64" s="76"/>
      <c r="F64" s="76"/>
      <c r="G64" s="31" t="s">
        <v>27</v>
      </c>
    </row>
    <row r="65" spans="1:7" x14ac:dyDescent="0.2">
      <c r="A65" s="63" t="s">
        <v>173</v>
      </c>
      <c r="B65" s="32" t="s">
        <v>174</v>
      </c>
      <c r="C65" s="75" t="s">
        <v>64</v>
      </c>
      <c r="D65" s="36">
        <v>2500</v>
      </c>
      <c r="E65" s="37" t="s">
        <v>175</v>
      </c>
      <c r="F65" s="37"/>
      <c r="G65" s="31" t="s">
        <v>401</v>
      </c>
    </row>
    <row r="66" spans="1:7" x14ac:dyDescent="0.2">
      <c r="A66" s="63" t="s">
        <v>176</v>
      </c>
      <c r="B66" s="32" t="s">
        <v>177</v>
      </c>
      <c r="C66" s="40" t="s">
        <v>64</v>
      </c>
      <c r="D66" s="36">
        <v>200</v>
      </c>
      <c r="E66" s="77"/>
      <c r="F66" s="77"/>
      <c r="G66" s="31" t="s">
        <v>27</v>
      </c>
    </row>
    <row r="67" spans="1:7" x14ac:dyDescent="0.2">
      <c r="A67" s="63" t="s">
        <v>178</v>
      </c>
      <c r="B67" s="32" t="s">
        <v>179</v>
      </c>
      <c r="C67" s="40" t="s">
        <v>48</v>
      </c>
      <c r="D67" s="36">
        <v>2000</v>
      </c>
      <c r="E67" s="37" t="s">
        <v>180</v>
      </c>
      <c r="F67" s="37"/>
      <c r="G67" s="31" t="s">
        <v>402</v>
      </c>
    </row>
    <row r="68" spans="1:7" x14ac:dyDescent="0.2">
      <c r="A68" s="63" t="s">
        <v>181</v>
      </c>
      <c r="B68" s="32" t="s">
        <v>182</v>
      </c>
      <c r="C68" s="40" t="s">
        <v>48</v>
      </c>
      <c r="D68" s="36">
        <v>200</v>
      </c>
      <c r="E68" s="37"/>
      <c r="F68" s="37"/>
      <c r="G68" s="31" t="s">
        <v>27</v>
      </c>
    </row>
    <row r="69" spans="1:7" x14ac:dyDescent="0.2">
      <c r="A69" s="63" t="s">
        <v>183</v>
      </c>
      <c r="B69" s="32" t="s">
        <v>184</v>
      </c>
      <c r="C69" s="40" t="s">
        <v>64</v>
      </c>
      <c r="D69" s="36">
        <v>1000</v>
      </c>
      <c r="E69" s="30"/>
      <c r="F69" s="73"/>
      <c r="G69" s="31" t="s">
        <v>185</v>
      </c>
    </row>
    <row r="70" spans="1:7" x14ac:dyDescent="0.2">
      <c r="A70" s="63" t="s">
        <v>186</v>
      </c>
      <c r="B70" s="32" t="s">
        <v>187</v>
      </c>
      <c r="C70" s="28" t="s">
        <v>64</v>
      </c>
      <c r="D70" s="36">
        <v>500</v>
      </c>
      <c r="E70" s="30" t="s">
        <v>188</v>
      </c>
      <c r="F70" s="73"/>
      <c r="G70" s="31" t="s">
        <v>403</v>
      </c>
    </row>
    <row r="71" spans="1:7" x14ac:dyDescent="0.2">
      <c r="A71" s="63" t="s">
        <v>189</v>
      </c>
      <c r="B71" s="32" t="s">
        <v>190</v>
      </c>
      <c r="C71" s="28" t="s">
        <v>64</v>
      </c>
      <c r="D71" s="79">
        <v>500</v>
      </c>
      <c r="E71" s="77"/>
      <c r="F71" s="77"/>
      <c r="G71" s="31" t="s">
        <v>191</v>
      </c>
    </row>
    <row r="72" spans="1:7" x14ac:dyDescent="0.2">
      <c r="A72" s="63" t="s">
        <v>192</v>
      </c>
      <c r="B72" s="32" t="s">
        <v>193</v>
      </c>
      <c r="C72" s="75" t="s">
        <v>64</v>
      </c>
      <c r="D72" s="36">
        <v>500</v>
      </c>
      <c r="E72" s="129" t="s">
        <v>194</v>
      </c>
      <c r="F72" s="129"/>
      <c r="G72" s="31" t="s">
        <v>388</v>
      </c>
    </row>
    <row r="73" spans="1:7" x14ac:dyDescent="0.2">
      <c r="A73" s="63" t="s">
        <v>195</v>
      </c>
      <c r="B73" s="32" t="s">
        <v>196</v>
      </c>
      <c r="C73" s="75"/>
      <c r="D73" s="36">
        <v>500</v>
      </c>
      <c r="E73" s="77"/>
      <c r="F73" s="77"/>
      <c r="G73" s="31" t="s">
        <v>27</v>
      </c>
    </row>
    <row r="74" spans="1:7" x14ac:dyDescent="0.2">
      <c r="A74" s="63" t="s">
        <v>197</v>
      </c>
      <c r="B74" s="32" t="s">
        <v>155</v>
      </c>
      <c r="C74" s="40" t="s">
        <v>64</v>
      </c>
      <c r="D74" s="36">
        <v>500</v>
      </c>
      <c r="E74" s="80"/>
      <c r="F74" s="80"/>
      <c r="G74" s="31" t="s">
        <v>27</v>
      </c>
    </row>
    <row r="75" spans="1:7" x14ac:dyDescent="0.2">
      <c r="A75" s="81"/>
      <c r="B75" s="82"/>
      <c r="C75" s="44"/>
      <c r="D75" s="83"/>
      <c r="E75" s="46"/>
      <c r="F75" s="37"/>
      <c r="G75" s="85"/>
    </row>
    <row r="76" spans="1:7" x14ac:dyDescent="0.2">
      <c r="A76" s="48"/>
      <c r="B76" s="49"/>
      <c r="C76" s="50"/>
      <c r="D76" s="51" t="s">
        <v>112</v>
      </c>
      <c r="E76" s="51"/>
      <c r="F76" s="51"/>
      <c r="G76" s="52"/>
    </row>
    <row r="77" spans="1:7" x14ac:dyDescent="0.2">
      <c r="A77" s="71" t="s">
        <v>200</v>
      </c>
      <c r="B77" s="59" t="s">
        <v>201</v>
      </c>
      <c r="C77" s="72"/>
      <c r="D77" s="61">
        <f>SUM(D78:D90)</f>
        <v>18350</v>
      </c>
      <c r="E77" s="61"/>
      <c r="F77" s="61"/>
      <c r="G77" s="62" t="s">
        <v>202</v>
      </c>
    </row>
    <row r="78" spans="1:7" x14ac:dyDescent="0.2">
      <c r="A78" s="63" t="s">
        <v>203</v>
      </c>
      <c r="B78" s="78" t="s">
        <v>204</v>
      </c>
      <c r="C78" s="28" t="s">
        <v>56</v>
      </c>
      <c r="D78" s="36">
        <v>900</v>
      </c>
      <c r="E78" s="76"/>
      <c r="F78" s="76"/>
      <c r="G78" s="31" t="s">
        <v>57</v>
      </c>
    </row>
    <row r="79" spans="1:7" x14ac:dyDescent="0.2">
      <c r="A79" s="63" t="s">
        <v>205</v>
      </c>
      <c r="B79" s="78" t="s">
        <v>206</v>
      </c>
      <c r="C79" s="28" t="s">
        <v>52</v>
      </c>
      <c r="D79" s="36">
        <v>900</v>
      </c>
      <c r="E79" s="86"/>
      <c r="F79" s="86"/>
      <c r="G79" s="31" t="s">
        <v>53</v>
      </c>
    </row>
    <row r="80" spans="1:7" x14ac:dyDescent="0.2">
      <c r="A80" s="63" t="s">
        <v>207</v>
      </c>
      <c r="B80" s="78" t="s">
        <v>47</v>
      </c>
      <c r="C80" s="40" t="s">
        <v>48</v>
      </c>
      <c r="D80" s="36">
        <v>3500</v>
      </c>
      <c r="E80" s="37"/>
      <c r="F80" s="37"/>
      <c r="G80" s="31" t="s">
        <v>208</v>
      </c>
    </row>
    <row r="81" spans="1:7" x14ac:dyDescent="0.2">
      <c r="A81" s="63" t="s">
        <v>209</v>
      </c>
      <c r="B81" s="78" t="s">
        <v>210</v>
      </c>
      <c r="C81" s="28" t="s">
        <v>44</v>
      </c>
      <c r="D81" s="36">
        <v>4500</v>
      </c>
      <c r="E81" s="115"/>
      <c r="F81" s="86"/>
      <c r="G81" s="31" t="s">
        <v>211</v>
      </c>
    </row>
    <row r="82" spans="1:7" x14ac:dyDescent="0.2">
      <c r="A82" s="63" t="s">
        <v>212</v>
      </c>
      <c r="B82" s="78" t="s">
        <v>213</v>
      </c>
      <c r="C82" s="75" t="s">
        <v>88</v>
      </c>
      <c r="D82" s="36">
        <v>250</v>
      </c>
      <c r="E82" s="37"/>
      <c r="F82" s="37"/>
      <c r="G82" s="31" t="s">
        <v>61</v>
      </c>
    </row>
    <row r="83" spans="1:7" x14ac:dyDescent="0.2">
      <c r="A83" s="63" t="s">
        <v>214</v>
      </c>
      <c r="B83" s="78" t="s">
        <v>215</v>
      </c>
      <c r="C83" s="75" t="s">
        <v>75</v>
      </c>
      <c r="D83" s="87">
        <v>6000</v>
      </c>
      <c r="E83" s="119" t="s">
        <v>350</v>
      </c>
      <c r="F83" s="120"/>
      <c r="G83" s="31" t="s">
        <v>61</v>
      </c>
    </row>
    <row r="84" spans="1:7" x14ac:dyDescent="0.2">
      <c r="A84" s="63" t="s">
        <v>217</v>
      </c>
      <c r="B84" s="78" t="s">
        <v>218</v>
      </c>
      <c r="C84" s="28" t="s">
        <v>10</v>
      </c>
      <c r="D84" s="36">
        <v>750</v>
      </c>
      <c r="E84" s="37"/>
      <c r="F84" s="37"/>
      <c r="G84" s="31" t="s">
        <v>404</v>
      </c>
    </row>
    <row r="85" spans="1:7" x14ac:dyDescent="0.2">
      <c r="A85" s="63" t="s">
        <v>219</v>
      </c>
      <c r="B85" s="78" t="s">
        <v>220</v>
      </c>
      <c r="C85" s="28" t="s">
        <v>70</v>
      </c>
      <c r="D85" s="36">
        <v>50</v>
      </c>
      <c r="E85" s="37"/>
      <c r="F85" s="37"/>
      <c r="G85" s="31" t="s">
        <v>85</v>
      </c>
    </row>
    <row r="86" spans="1:7" x14ac:dyDescent="0.2">
      <c r="A86" s="63" t="s">
        <v>221</v>
      </c>
      <c r="B86" s="78" t="s">
        <v>222</v>
      </c>
      <c r="C86" s="28" t="s">
        <v>10</v>
      </c>
      <c r="D86" s="36">
        <v>1000</v>
      </c>
      <c r="E86" s="37"/>
      <c r="F86" s="37"/>
      <c r="G86" s="31" t="s">
        <v>85</v>
      </c>
    </row>
    <row r="87" spans="1:7" x14ac:dyDescent="0.2">
      <c r="A87" s="63" t="s">
        <v>223</v>
      </c>
      <c r="B87" s="78" t="s">
        <v>224</v>
      </c>
      <c r="C87" s="75" t="s">
        <v>44</v>
      </c>
      <c r="D87" s="36">
        <v>0</v>
      </c>
      <c r="E87" s="88" t="s">
        <v>396</v>
      </c>
      <c r="F87" s="88"/>
      <c r="G87" s="31" t="s">
        <v>225</v>
      </c>
    </row>
    <row r="88" spans="1:7" x14ac:dyDescent="0.2">
      <c r="A88" s="63" t="s">
        <v>226</v>
      </c>
      <c r="B88" s="78" t="s">
        <v>227</v>
      </c>
      <c r="C88" s="40" t="s">
        <v>228</v>
      </c>
      <c r="D88" s="36">
        <v>0</v>
      </c>
      <c r="E88" s="37"/>
      <c r="F88" s="37"/>
      <c r="G88" s="31"/>
    </row>
    <row r="89" spans="1:7" x14ac:dyDescent="0.2">
      <c r="A89" s="63" t="s">
        <v>229</v>
      </c>
      <c r="B89" s="78" t="s">
        <v>155</v>
      </c>
      <c r="C89" s="40" t="s">
        <v>70</v>
      </c>
      <c r="D89" s="36">
        <v>300</v>
      </c>
      <c r="E89" s="76"/>
      <c r="F89" s="76"/>
      <c r="G89" s="89" t="s">
        <v>199</v>
      </c>
    </row>
    <row r="90" spans="1:7" x14ac:dyDescent="0.2">
      <c r="A90" s="81" t="s">
        <v>355</v>
      </c>
      <c r="B90" s="78" t="s">
        <v>198</v>
      </c>
      <c r="C90" s="44"/>
      <c r="D90" s="83">
        <v>200</v>
      </c>
      <c r="E90" s="46" t="s">
        <v>346</v>
      </c>
      <c r="F90" s="37"/>
      <c r="G90" s="84" t="s">
        <v>199</v>
      </c>
    </row>
    <row r="91" spans="1:7" x14ac:dyDescent="0.2">
      <c r="A91" s="81" t="s">
        <v>384</v>
      </c>
      <c r="B91" s="78" t="s">
        <v>385</v>
      </c>
      <c r="C91" s="44"/>
      <c r="D91" s="83">
        <v>100</v>
      </c>
      <c r="E91" s="46"/>
      <c r="F91" s="37"/>
      <c r="G91" s="84" t="s">
        <v>386</v>
      </c>
    </row>
    <row r="92" spans="1:7" x14ac:dyDescent="0.2">
      <c r="A92" s="63"/>
      <c r="B92" s="90"/>
      <c r="C92" s="91"/>
      <c r="D92" s="69"/>
      <c r="E92" s="37"/>
      <c r="F92" s="37"/>
      <c r="G92" s="70" t="s">
        <v>156</v>
      </c>
    </row>
    <row r="93" spans="1:7" x14ac:dyDescent="0.2">
      <c r="A93" s="71" t="s">
        <v>230</v>
      </c>
      <c r="B93" s="59" t="s">
        <v>231</v>
      </c>
      <c r="C93" s="72"/>
      <c r="D93" s="92">
        <f>SUM(D94:D102)</f>
        <v>26500</v>
      </c>
      <c r="E93" s="62"/>
      <c r="F93" s="62"/>
      <c r="G93" s="62" t="s">
        <v>72</v>
      </c>
    </row>
    <row r="94" spans="1:7" x14ac:dyDescent="0.2">
      <c r="A94" s="63" t="s">
        <v>232</v>
      </c>
      <c r="B94" s="27" t="s">
        <v>233</v>
      </c>
      <c r="C94" s="74" t="s">
        <v>40</v>
      </c>
      <c r="D94" s="36">
        <v>12000</v>
      </c>
      <c r="E94" s="37"/>
      <c r="F94" s="37"/>
      <c r="G94" s="31" t="s">
        <v>234</v>
      </c>
    </row>
    <row r="95" spans="1:7" x14ac:dyDescent="0.2">
      <c r="A95" s="63" t="s">
        <v>235</v>
      </c>
      <c r="B95" s="78" t="s">
        <v>236</v>
      </c>
      <c r="C95" s="74" t="s">
        <v>40</v>
      </c>
      <c r="D95" s="36">
        <v>3000</v>
      </c>
      <c r="E95" s="37"/>
      <c r="F95" s="37"/>
      <c r="G95" s="31" t="s">
        <v>387</v>
      </c>
    </row>
    <row r="96" spans="1:7" x14ac:dyDescent="0.2">
      <c r="A96" s="63" t="s">
        <v>237</v>
      </c>
      <c r="B96" s="27" t="s">
        <v>238</v>
      </c>
      <c r="C96" s="40" t="s">
        <v>21</v>
      </c>
      <c r="D96" s="34">
        <v>10000</v>
      </c>
      <c r="E96" s="86" t="s">
        <v>239</v>
      </c>
      <c r="F96" s="66"/>
      <c r="G96" s="31" t="s">
        <v>388</v>
      </c>
    </row>
    <row r="97" spans="1:7" x14ac:dyDescent="0.2">
      <c r="A97" s="63" t="s">
        <v>240</v>
      </c>
      <c r="B97" s="27" t="s">
        <v>241</v>
      </c>
      <c r="C97" s="40">
        <v>50</v>
      </c>
      <c r="D97" s="36">
        <v>700</v>
      </c>
      <c r="E97" s="37"/>
      <c r="F97" s="37"/>
      <c r="G97" s="31" t="s">
        <v>388</v>
      </c>
    </row>
    <row r="98" spans="1:7" x14ac:dyDescent="0.2">
      <c r="A98" s="63" t="s">
        <v>242</v>
      </c>
      <c r="B98" s="78" t="s">
        <v>243</v>
      </c>
      <c r="C98" s="40" t="s">
        <v>64</v>
      </c>
      <c r="D98" s="36">
        <v>0</v>
      </c>
      <c r="E98" s="114"/>
      <c r="F98" s="37"/>
      <c r="G98" s="31" t="s">
        <v>85</v>
      </c>
    </row>
    <row r="99" spans="1:7" x14ac:dyDescent="0.2">
      <c r="A99" s="63" t="s">
        <v>244</v>
      </c>
      <c r="B99" s="78" t="s">
        <v>245</v>
      </c>
      <c r="C99" s="40" t="s">
        <v>44</v>
      </c>
      <c r="D99" s="36">
        <v>100</v>
      </c>
      <c r="E99" s="114"/>
      <c r="F99" s="37"/>
      <c r="G99" s="31" t="s">
        <v>246</v>
      </c>
    </row>
    <row r="100" spans="1:7" x14ac:dyDescent="0.2">
      <c r="A100" s="63" t="s">
        <v>247</v>
      </c>
      <c r="B100" s="78" t="s">
        <v>248</v>
      </c>
      <c r="C100" s="40" t="s">
        <v>44</v>
      </c>
      <c r="D100" s="36">
        <v>0</v>
      </c>
      <c r="E100" s="37"/>
      <c r="F100" s="37"/>
      <c r="G100" s="31" t="s">
        <v>249</v>
      </c>
    </row>
    <row r="101" spans="1:7" x14ac:dyDescent="0.2">
      <c r="A101" s="63" t="s">
        <v>250</v>
      </c>
      <c r="B101" s="32" t="s">
        <v>69</v>
      </c>
      <c r="C101" s="40" t="s">
        <v>70</v>
      </c>
      <c r="D101" s="36">
        <v>200</v>
      </c>
      <c r="E101" s="116"/>
      <c r="F101" s="93"/>
      <c r="G101" s="31" t="s">
        <v>72</v>
      </c>
    </row>
    <row r="102" spans="1:7" x14ac:dyDescent="0.2">
      <c r="A102" s="63" t="s">
        <v>251</v>
      </c>
      <c r="B102" s="78" t="s">
        <v>155</v>
      </c>
      <c r="C102" s="40" t="s">
        <v>64</v>
      </c>
      <c r="D102" s="36">
        <v>500</v>
      </c>
      <c r="E102" s="117"/>
      <c r="F102" s="93"/>
      <c r="G102" s="31" t="str">
        <f>G93</f>
        <v>Mannion</v>
      </c>
    </row>
    <row r="103" spans="1:7" x14ac:dyDescent="0.2">
      <c r="A103" s="63" t="s">
        <v>357</v>
      </c>
      <c r="B103" s="78" t="s">
        <v>358</v>
      </c>
      <c r="C103" s="40" t="s">
        <v>64</v>
      </c>
      <c r="D103" s="36">
        <v>250</v>
      </c>
      <c r="E103" s="117"/>
      <c r="F103" s="93"/>
      <c r="G103" s="31" t="s">
        <v>57</v>
      </c>
    </row>
    <row r="104" spans="1:7" x14ac:dyDescent="0.2">
      <c r="A104" s="63" t="s">
        <v>389</v>
      </c>
      <c r="B104" s="78" t="s">
        <v>390</v>
      </c>
      <c r="C104" s="40"/>
      <c r="D104" s="36">
        <v>800</v>
      </c>
      <c r="E104" s="117"/>
      <c r="F104" s="93"/>
      <c r="G104" s="31" t="s">
        <v>391</v>
      </c>
    </row>
    <row r="105" spans="1:7" x14ac:dyDescent="0.2">
      <c r="A105" s="63"/>
      <c r="B105" s="90"/>
      <c r="C105" s="91"/>
      <c r="D105" s="69"/>
      <c r="E105" s="117"/>
      <c r="F105" s="93"/>
      <c r="G105" s="70" t="s">
        <v>156</v>
      </c>
    </row>
    <row r="106" spans="1:7" x14ac:dyDescent="0.2">
      <c r="A106" s="71" t="s">
        <v>252</v>
      </c>
      <c r="B106" s="59" t="s">
        <v>253</v>
      </c>
      <c r="C106" s="72"/>
      <c r="D106" s="92">
        <f>SUM(D107:D119)</f>
        <v>15900</v>
      </c>
      <c r="E106" s="62"/>
      <c r="F106" s="62"/>
      <c r="G106" s="62" t="s">
        <v>407</v>
      </c>
    </row>
    <row r="107" spans="1:7" x14ac:dyDescent="0.2">
      <c r="A107" s="63" t="s">
        <v>254</v>
      </c>
      <c r="B107" s="78" t="s">
        <v>255</v>
      </c>
      <c r="C107" s="78" t="s">
        <v>103</v>
      </c>
      <c r="D107" s="36">
        <v>1500</v>
      </c>
      <c r="E107" s="37" t="s">
        <v>372</v>
      </c>
      <c r="F107" s="37"/>
      <c r="G107" s="31" t="s">
        <v>405</v>
      </c>
    </row>
    <row r="108" spans="1:7" x14ac:dyDescent="0.2">
      <c r="A108" s="63" t="s">
        <v>256</v>
      </c>
      <c r="B108" s="78" t="s">
        <v>257</v>
      </c>
      <c r="C108" s="78" t="s">
        <v>103</v>
      </c>
      <c r="D108" s="36">
        <v>0</v>
      </c>
      <c r="E108" s="94"/>
      <c r="F108" s="94"/>
      <c r="G108" s="31" t="s">
        <v>85</v>
      </c>
    </row>
    <row r="109" spans="1:7" x14ac:dyDescent="0.2">
      <c r="A109" s="63" t="s">
        <v>258</v>
      </c>
      <c r="B109" s="78" t="s">
        <v>259</v>
      </c>
      <c r="C109" s="78" t="s">
        <v>60</v>
      </c>
      <c r="D109" s="36">
        <v>300</v>
      </c>
      <c r="E109" s="30"/>
      <c r="F109" s="30"/>
      <c r="G109" s="31" t="s">
        <v>216</v>
      </c>
    </row>
    <row r="110" spans="1:7" x14ac:dyDescent="0.2">
      <c r="A110" s="63" t="s">
        <v>260</v>
      </c>
      <c r="B110" s="78" t="s">
        <v>400</v>
      </c>
      <c r="C110" s="78" t="s">
        <v>103</v>
      </c>
      <c r="D110" s="36">
        <v>350</v>
      </c>
      <c r="E110" s="30"/>
      <c r="F110" s="30"/>
      <c r="G110" s="31" t="s">
        <v>406</v>
      </c>
    </row>
    <row r="111" spans="1:7" x14ac:dyDescent="0.2">
      <c r="A111" s="63" t="s">
        <v>261</v>
      </c>
      <c r="B111" s="78" t="s">
        <v>262</v>
      </c>
      <c r="C111" s="78" t="s">
        <v>103</v>
      </c>
      <c r="D111" s="36">
        <v>2000</v>
      </c>
      <c r="E111" s="95" t="s">
        <v>263</v>
      </c>
      <c r="F111" s="30"/>
      <c r="G111" s="31" t="s">
        <v>85</v>
      </c>
    </row>
    <row r="112" spans="1:7" x14ac:dyDescent="0.2">
      <c r="A112" s="63" t="s">
        <v>264</v>
      </c>
      <c r="B112" s="78" t="s">
        <v>265</v>
      </c>
      <c r="C112" s="78" t="s">
        <v>44</v>
      </c>
      <c r="D112" s="36">
        <v>350</v>
      </c>
      <c r="E112" s="30"/>
      <c r="F112" s="30"/>
      <c r="G112" s="31" t="s">
        <v>266</v>
      </c>
    </row>
    <row r="113" spans="1:7" x14ac:dyDescent="0.2">
      <c r="A113" s="63" t="s">
        <v>267</v>
      </c>
      <c r="B113" s="78" t="s">
        <v>268</v>
      </c>
      <c r="C113" s="78" t="s">
        <v>103</v>
      </c>
      <c r="D113" s="36">
        <v>0</v>
      </c>
      <c r="E113" s="37" t="s">
        <v>269</v>
      </c>
      <c r="F113" s="30"/>
      <c r="G113" s="31" t="s">
        <v>270</v>
      </c>
    </row>
    <row r="114" spans="1:7" x14ac:dyDescent="0.2">
      <c r="A114" s="63" t="s">
        <v>271</v>
      </c>
      <c r="B114" s="78" t="s">
        <v>82</v>
      </c>
      <c r="C114" s="78" t="s">
        <v>83</v>
      </c>
      <c r="D114" s="34">
        <f>D26</f>
        <v>500</v>
      </c>
      <c r="E114" s="37" t="s">
        <v>359</v>
      </c>
      <c r="F114" s="30"/>
      <c r="G114" s="31" t="s">
        <v>85</v>
      </c>
    </row>
    <row r="115" spans="1:7" x14ac:dyDescent="0.2">
      <c r="A115" s="63" t="s">
        <v>272</v>
      </c>
      <c r="B115" s="78" t="s">
        <v>273</v>
      </c>
      <c r="C115" s="78" t="s">
        <v>103</v>
      </c>
      <c r="D115" s="36">
        <v>250</v>
      </c>
      <c r="E115" s="30"/>
      <c r="F115" s="30"/>
      <c r="G115" s="31" t="s">
        <v>191</v>
      </c>
    </row>
    <row r="116" spans="1:7" x14ac:dyDescent="0.2">
      <c r="A116" s="63" t="s">
        <v>274</v>
      </c>
      <c r="B116" s="78" t="s">
        <v>275</v>
      </c>
      <c r="C116" s="78" t="s">
        <v>64</v>
      </c>
      <c r="D116" s="94">
        <v>10000</v>
      </c>
      <c r="E116" s="30" t="s">
        <v>360</v>
      </c>
      <c r="F116" s="30"/>
      <c r="G116" s="31" t="s">
        <v>61</v>
      </c>
    </row>
    <row r="117" spans="1:7" x14ac:dyDescent="0.2">
      <c r="A117" s="63" t="s">
        <v>276</v>
      </c>
      <c r="B117" s="78" t="s">
        <v>277</v>
      </c>
      <c r="C117" s="78" t="s">
        <v>103</v>
      </c>
      <c r="D117" s="96">
        <v>150</v>
      </c>
      <c r="E117" s="30"/>
      <c r="F117" s="30"/>
      <c r="G117" s="31" t="s">
        <v>61</v>
      </c>
    </row>
    <row r="118" spans="1:7" x14ac:dyDescent="0.2">
      <c r="A118" s="63" t="s">
        <v>278</v>
      </c>
      <c r="B118" s="78" t="s">
        <v>279</v>
      </c>
      <c r="C118" s="78" t="s">
        <v>280</v>
      </c>
      <c r="D118" s="96">
        <v>0</v>
      </c>
      <c r="E118" s="30"/>
      <c r="F118" s="30"/>
      <c r="G118" s="31"/>
    </row>
    <row r="119" spans="1:7" x14ac:dyDescent="0.2">
      <c r="A119" s="63" t="s">
        <v>281</v>
      </c>
      <c r="B119" s="78" t="s">
        <v>155</v>
      </c>
      <c r="C119" s="78" t="s">
        <v>103</v>
      </c>
      <c r="D119" s="36">
        <v>500</v>
      </c>
      <c r="E119" s="30"/>
      <c r="F119" s="30"/>
      <c r="G119" s="31" t="s">
        <v>61</v>
      </c>
    </row>
    <row r="120" spans="1:7" x14ac:dyDescent="0.2">
      <c r="A120" s="63" t="s">
        <v>393</v>
      </c>
      <c r="B120" s="78" t="s">
        <v>392</v>
      </c>
      <c r="C120" s="78"/>
      <c r="D120" s="36">
        <v>650</v>
      </c>
      <c r="E120" s="30" t="s">
        <v>397</v>
      </c>
      <c r="F120" s="30"/>
      <c r="G120" s="31" t="s">
        <v>408</v>
      </c>
    </row>
    <row r="121" spans="1:7" x14ac:dyDescent="0.2">
      <c r="A121" s="63"/>
      <c r="B121" s="90"/>
      <c r="C121" s="91"/>
      <c r="D121" s="69"/>
      <c r="E121" s="30"/>
      <c r="F121" s="30"/>
      <c r="G121" s="70" t="s">
        <v>156</v>
      </c>
    </row>
    <row r="122" spans="1:7" x14ac:dyDescent="0.2">
      <c r="A122" s="71" t="s">
        <v>282</v>
      </c>
      <c r="B122" s="59" t="s">
        <v>283</v>
      </c>
      <c r="C122" s="72"/>
      <c r="D122" s="92">
        <f>SUM(D123:D137)</f>
        <v>69700</v>
      </c>
      <c r="E122" s="62"/>
      <c r="F122" s="62"/>
      <c r="G122" s="62" t="s">
        <v>284</v>
      </c>
    </row>
    <row r="123" spans="1:7" x14ac:dyDescent="0.2">
      <c r="A123" s="63" t="s">
        <v>285</v>
      </c>
      <c r="B123" s="32" t="s">
        <v>286</v>
      </c>
      <c r="C123" s="28" t="s">
        <v>33</v>
      </c>
      <c r="D123" s="69">
        <v>2500</v>
      </c>
      <c r="E123" s="30"/>
      <c r="F123" s="30"/>
      <c r="G123" s="97" t="s">
        <v>34</v>
      </c>
    </row>
    <row r="124" spans="1:7" x14ac:dyDescent="0.2">
      <c r="A124" s="63" t="s">
        <v>287</v>
      </c>
      <c r="B124" s="32" t="s">
        <v>288</v>
      </c>
      <c r="C124" s="40" t="s">
        <v>70</v>
      </c>
      <c r="D124" s="69">
        <v>1500</v>
      </c>
      <c r="E124" s="46"/>
      <c r="F124" s="37"/>
      <c r="G124" s="97" t="s">
        <v>85</v>
      </c>
    </row>
    <row r="125" spans="1:7" x14ac:dyDescent="0.2">
      <c r="A125" s="63" t="s">
        <v>289</v>
      </c>
      <c r="B125" s="32" t="s">
        <v>290</v>
      </c>
      <c r="C125" s="74" t="s">
        <v>40</v>
      </c>
      <c r="D125" s="36">
        <v>22000</v>
      </c>
      <c r="E125" s="37"/>
      <c r="F125" s="37"/>
      <c r="G125" s="97" t="s">
        <v>41</v>
      </c>
    </row>
    <row r="126" spans="1:7" x14ac:dyDescent="0.2">
      <c r="A126" s="63" t="s">
        <v>291</v>
      </c>
      <c r="B126" s="32" t="s">
        <v>292</v>
      </c>
      <c r="C126" s="74" t="s">
        <v>40</v>
      </c>
      <c r="D126" s="36">
        <v>0</v>
      </c>
      <c r="E126" s="37" t="s">
        <v>362</v>
      </c>
      <c r="F126" s="98"/>
      <c r="G126" s="31" t="s">
        <v>293</v>
      </c>
    </row>
    <row r="127" spans="1:7" x14ac:dyDescent="0.2">
      <c r="A127" s="63" t="s">
        <v>294</v>
      </c>
      <c r="B127" s="32" t="s">
        <v>295</v>
      </c>
      <c r="C127" s="28" t="s">
        <v>10</v>
      </c>
      <c r="D127" s="36">
        <v>1000</v>
      </c>
      <c r="E127" s="37"/>
      <c r="F127" s="37"/>
      <c r="G127" s="31" t="s">
        <v>409</v>
      </c>
    </row>
    <row r="128" spans="1:7" x14ac:dyDescent="0.2">
      <c r="A128" s="63" t="s">
        <v>296</v>
      </c>
      <c r="B128" s="32" t="s">
        <v>297</v>
      </c>
      <c r="C128" s="28" t="s">
        <v>10</v>
      </c>
      <c r="D128" s="36">
        <v>500</v>
      </c>
      <c r="E128" s="99"/>
      <c r="F128" s="99"/>
      <c r="G128" s="31" t="s">
        <v>298</v>
      </c>
    </row>
    <row r="129" spans="1:7" x14ac:dyDescent="0.2">
      <c r="A129" s="63" t="s">
        <v>299</v>
      </c>
      <c r="B129" s="32" t="s">
        <v>300</v>
      </c>
      <c r="C129" s="40" t="s">
        <v>64</v>
      </c>
      <c r="D129" s="100">
        <v>37500</v>
      </c>
      <c r="E129" s="37" t="s">
        <v>301</v>
      </c>
      <c r="F129" s="37"/>
      <c r="G129" s="97" t="s">
        <v>57</v>
      </c>
    </row>
    <row r="130" spans="1:7" x14ac:dyDescent="0.2">
      <c r="A130" s="63" t="s">
        <v>302</v>
      </c>
      <c r="B130" s="32" t="s">
        <v>303</v>
      </c>
      <c r="C130" s="40" t="s">
        <v>64</v>
      </c>
      <c r="D130" s="69">
        <v>1000</v>
      </c>
      <c r="E130" s="37" t="s">
        <v>365</v>
      </c>
      <c r="F130" s="37"/>
      <c r="G130" s="97" t="s">
        <v>57</v>
      </c>
    </row>
    <row r="131" spans="1:7" x14ac:dyDescent="0.2">
      <c r="A131" s="63" t="s">
        <v>304</v>
      </c>
      <c r="B131" s="32" t="s">
        <v>305</v>
      </c>
      <c r="C131" s="40" t="s">
        <v>78</v>
      </c>
      <c r="D131" s="36">
        <v>1600</v>
      </c>
      <c r="E131" s="37" t="s">
        <v>306</v>
      </c>
      <c r="F131" s="37"/>
      <c r="G131" s="97" t="s">
        <v>80</v>
      </c>
    </row>
    <row r="132" spans="1:7" x14ac:dyDescent="0.2">
      <c r="A132" s="63" t="s">
        <v>307</v>
      </c>
      <c r="B132" s="32" t="s">
        <v>308</v>
      </c>
      <c r="C132" s="74" t="s">
        <v>40</v>
      </c>
      <c r="D132" s="94">
        <v>500</v>
      </c>
      <c r="F132" s="37"/>
      <c r="G132" s="97" t="str">
        <f>G122</f>
        <v>Mike Mellor</v>
      </c>
    </row>
    <row r="133" spans="1:7" x14ac:dyDescent="0.2">
      <c r="A133" s="63" t="s">
        <v>309</v>
      </c>
      <c r="B133" s="32" t="s">
        <v>310</v>
      </c>
      <c r="C133" s="74" t="s">
        <v>310</v>
      </c>
      <c r="D133" s="101">
        <v>500</v>
      </c>
      <c r="E133" s="118" t="s">
        <v>373</v>
      </c>
      <c r="F133" s="94"/>
      <c r="G133" s="97" t="s">
        <v>34</v>
      </c>
    </row>
    <row r="134" spans="1:7" x14ac:dyDescent="0.2">
      <c r="A134" s="63" t="s">
        <v>311</v>
      </c>
      <c r="B134" s="37" t="s">
        <v>312</v>
      </c>
      <c r="C134" s="28" t="s">
        <v>70</v>
      </c>
      <c r="D134" s="36">
        <v>500</v>
      </c>
      <c r="E134" s="37" t="s">
        <v>312</v>
      </c>
      <c r="F134" s="37"/>
      <c r="G134" s="97" t="s">
        <v>313</v>
      </c>
    </row>
    <row r="135" spans="1:7" x14ac:dyDescent="0.2">
      <c r="A135" s="81" t="s">
        <v>314</v>
      </c>
      <c r="B135" s="32" t="s">
        <v>106</v>
      </c>
      <c r="C135" s="28" t="s">
        <v>280</v>
      </c>
      <c r="D135" s="101">
        <v>0</v>
      </c>
      <c r="E135" s="37" t="s">
        <v>315</v>
      </c>
      <c r="F135" s="37"/>
      <c r="G135" s="97" t="s">
        <v>316</v>
      </c>
    </row>
    <row r="136" spans="1:7" x14ac:dyDescent="0.2">
      <c r="A136" s="81" t="s">
        <v>317</v>
      </c>
      <c r="B136" s="32" t="s">
        <v>318</v>
      </c>
      <c r="C136" s="68" t="s">
        <v>40</v>
      </c>
      <c r="D136" s="69">
        <v>500</v>
      </c>
      <c r="E136" s="118" t="s">
        <v>366</v>
      </c>
      <c r="F136" s="37"/>
      <c r="G136" s="97" t="s">
        <v>85</v>
      </c>
    </row>
    <row r="137" spans="1:7" x14ac:dyDescent="0.2">
      <c r="A137" s="81" t="s">
        <v>319</v>
      </c>
      <c r="B137" s="32" t="s">
        <v>320</v>
      </c>
      <c r="C137" s="68" t="s">
        <v>361</v>
      </c>
      <c r="D137" s="69">
        <v>100</v>
      </c>
      <c r="E137" s="37" t="s">
        <v>321</v>
      </c>
      <c r="F137" s="37"/>
      <c r="G137" s="70" t="s">
        <v>156</v>
      </c>
    </row>
    <row r="138" spans="1:7" x14ac:dyDescent="0.2">
      <c r="A138" s="81" t="s">
        <v>367</v>
      </c>
      <c r="B138" s="32" t="s">
        <v>368</v>
      </c>
      <c r="C138" s="68" t="s">
        <v>70</v>
      </c>
      <c r="D138" s="69">
        <v>400</v>
      </c>
      <c r="E138" s="37"/>
      <c r="F138" s="37"/>
      <c r="G138" s="70"/>
    </row>
    <row r="139" spans="1:7" x14ac:dyDescent="0.2">
      <c r="A139" s="81"/>
      <c r="B139" s="41"/>
      <c r="C139" s="68"/>
      <c r="D139" s="69"/>
      <c r="E139" s="37"/>
      <c r="F139" s="37"/>
      <c r="G139" s="70"/>
    </row>
    <row r="140" spans="1:7" x14ac:dyDescent="0.2">
      <c r="A140" s="71" t="s">
        <v>322</v>
      </c>
      <c r="B140" s="59" t="s">
        <v>323</v>
      </c>
      <c r="C140" s="72"/>
      <c r="D140" s="92">
        <f>SUM(D141:D148)</f>
        <v>5700</v>
      </c>
      <c r="E140" s="62"/>
      <c r="F140" s="62"/>
      <c r="G140" s="62" t="s">
        <v>324</v>
      </c>
    </row>
    <row r="141" spans="1:7" x14ac:dyDescent="0.2">
      <c r="A141" s="63" t="s">
        <v>325</v>
      </c>
      <c r="B141" s="32" t="s">
        <v>326</v>
      </c>
      <c r="C141" s="40" t="s">
        <v>44</v>
      </c>
      <c r="D141" s="36">
        <v>500</v>
      </c>
      <c r="E141" s="37"/>
      <c r="F141" s="37"/>
      <c r="G141" s="31" t="s">
        <v>327</v>
      </c>
    </row>
    <row r="142" spans="1:7" x14ac:dyDescent="0.2">
      <c r="A142" s="63" t="s">
        <v>328</v>
      </c>
      <c r="B142" s="32" t="s">
        <v>329</v>
      </c>
      <c r="C142" s="40" t="s">
        <v>44</v>
      </c>
      <c r="D142" s="36">
        <v>1500</v>
      </c>
      <c r="E142" s="37"/>
      <c r="F142" s="37"/>
      <c r="G142" s="31" t="s">
        <v>327</v>
      </c>
    </row>
    <row r="143" spans="1:7" x14ac:dyDescent="0.2">
      <c r="A143" s="63" t="s">
        <v>330</v>
      </c>
      <c r="B143" s="32" t="s">
        <v>331</v>
      </c>
      <c r="C143" s="40" t="s">
        <v>103</v>
      </c>
      <c r="D143" s="36">
        <v>1200</v>
      </c>
      <c r="E143" s="37" t="s">
        <v>332</v>
      </c>
      <c r="F143" s="37"/>
      <c r="G143" s="31" t="s">
        <v>327</v>
      </c>
    </row>
    <row r="144" spans="1:7" x14ac:dyDescent="0.2">
      <c r="A144" s="63" t="s">
        <v>333</v>
      </c>
      <c r="B144" s="32" t="s">
        <v>334</v>
      </c>
      <c r="C144" s="40" t="s">
        <v>103</v>
      </c>
      <c r="D144" s="36">
        <v>1000</v>
      </c>
      <c r="E144" s="37" t="s">
        <v>394</v>
      </c>
      <c r="F144" s="37"/>
      <c r="G144" s="31" t="s">
        <v>327</v>
      </c>
    </row>
    <row r="145" spans="1:7" x14ac:dyDescent="0.2">
      <c r="A145" s="63" t="s">
        <v>335</v>
      </c>
      <c r="B145" s="32" t="s">
        <v>336</v>
      </c>
      <c r="C145" s="40" t="s">
        <v>103</v>
      </c>
      <c r="D145" s="36">
        <v>1000</v>
      </c>
      <c r="E145" s="37" t="s">
        <v>369</v>
      </c>
      <c r="F145" s="37"/>
      <c r="G145" s="31" t="s">
        <v>337</v>
      </c>
    </row>
    <row r="146" spans="1:7" x14ac:dyDescent="0.2">
      <c r="A146" s="63" t="s">
        <v>338</v>
      </c>
      <c r="B146" s="32" t="s">
        <v>339</v>
      </c>
      <c r="C146" s="28" t="s">
        <v>64</v>
      </c>
      <c r="D146" s="36">
        <v>0</v>
      </c>
      <c r="E146" s="37" t="s">
        <v>340</v>
      </c>
      <c r="F146" s="37"/>
      <c r="G146" s="31" t="s">
        <v>327</v>
      </c>
    </row>
    <row r="147" spans="1:7" x14ac:dyDescent="0.2">
      <c r="A147" s="63" t="s">
        <v>341</v>
      </c>
      <c r="B147" s="32" t="s">
        <v>342</v>
      </c>
      <c r="C147" s="28" t="s">
        <v>110</v>
      </c>
      <c r="D147" s="100">
        <v>0</v>
      </c>
      <c r="E147" s="37" t="s">
        <v>370</v>
      </c>
      <c r="F147" s="37"/>
      <c r="G147" s="97" t="s">
        <v>327</v>
      </c>
    </row>
    <row r="148" spans="1:7" x14ac:dyDescent="0.2">
      <c r="A148" s="63" t="s">
        <v>343</v>
      </c>
      <c r="B148" s="32" t="s">
        <v>155</v>
      </c>
      <c r="C148" s="102" t="s">
        <v>103</v>
      </c>
      <c r="D148" s="103">
        <v>500</v>
      </c>
      <c r="E148" s="94"/>
      <c r="F148" s="94"/>
      <c r="G148" s="31" t="s">
        <v>327</v>
      </c>
    </row>
  </sheetData>
  <mergeCells count="5">
    <mergeCell ref="A1:B1"/>
    <mergeCell ref="E29:F29"/>
    <mergeCell ref="E32:F32"/>
    <mergeCell ref="E63:F63"/>
    <mergeCell ref="E72:F72"/>
  </mergeCells>
  <conditionalFormatting sqref="D32:D33">
    <cfRule type="cellIs" dxfId="0" priority="1" operator="greaterThan">
      <formula>0</formula>
    </cfRule>
  </conditionalFormatting>
  <pageMargins left="0.25" right="0.25" top="0.5" bottom="0.5" header="0.3" footer="0.3"/>
  <pageSetup scale="85" fitToHeight="0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Knights</dc:creator>
  <cp:lastModifiedBy>Microsoft Office User</cp:lastModifiedBy>
  <cp:lastPrinted>2017-07-18T21:09:07Z</cp:lastPrinted>
  <dcterms:created xsi:type="dcterms:W3CDTF">2016-07-15T01:34:38Z</dcterms:created>
  <dcterms:modified xsi:type="dcterms:W3CDTF">2017-07-20T02:21:02Z</dcterms:modified>
</cp:coreProperties>
</file>